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Corporation\2024\Q2'2024\SC\"/>
    </mc:Choice>
  </mc:AlternateContent>
  <xr:revisionPtr revIDLastSave="0" documentId="8_{E812C0CA-491A-4096-9EA2-22B2986C972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BS" sheetId="18" r:id="rId1"/>
    <sheet name="PL" sheetId="17" r:id="rId2"/>
    <sheet name="ce-consolidated" sheetId="13" r:id="rId3"/>
    <sheet name="ce-separated " sheetId="14" r:id="rId4"/>
    <sheet name="CF" sheetId="19" r:id="rId5"/>
    <sheet name="000" sheetId="2" state="veryHidden" r:id="rId6"/>
  </sheets>
  <definedNames>
    <definedName name="_xlnm.Print_Area" localSheetId="0">BS!$A$1:$M$120</definedName>
    <definedName name="_xlnm.Print_Area" localSheetId="2">'ce-consolidated'!$A$1:$AB$36</definedName>
    <definedName name="_xlnm.Print_Area" localSheetId="3">'ce-separated '!$A$1:$T$23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0" i="19" l="1"/>
  <c r="E89" i="17"/>
  <c r="E90" i="17" s="1"/>
  <c r="E94" i="17" s="1"/>
  <c r="E96" i="17" s="1"/>
  <c r="E21" i="17"/>
  <c r="X30" i="13"/>
  <c r="AB30" i="13" s="1"/>
  <c r="V30" i="13"/>
  <c r="E81" i="17"/>
  <c r="E13" i="17"/>
  <c r="F78" i="18"/>
  <c r="I89" i="17"/>
  <c r="I81" i="17"/>
  <c r="I90" i="17"/>
  <c r="I94" i="17"/>
  <c r="I96" i="17"/>
  <c r="I21" i="17"/>
  <c r="I13" i="17"/>
  <c r="J103" i="18"/>
  <c r="J104" i="18"/>
  <c r="R21" i="14"/>
  <c r="J109" i="18"/>
  <c r="N21" i="14"/>
  <c r="J21" i="14"/>
  <c r="L21" i="14"/>
  <c r="T20" i="14"/>
  <c r="J20" i="18"/>
  <c r="J35" i="18"/>
  <c r="J36" i="18"/>
  <c r="K125" i="19"/>
  <c r="G125" i="19"/>
  <c r="G126" i="17"/>
  <c r="G124" i="17"/>
  <c r="K89" i="17"/>
  <c r="K81" i="17"/>
  <c r="K90" i="17"/>
  <c r="K94" i="17"/>
  <c r="G89" i="17"/>
  <c r="G90" i="17" s="1"/>
  <c r="G94" i="17" s="1"/>
  <c r="G81" i="17"/>
  <c r="K21" i="17"/>
  <c r="K13" i="17"/>
  <c r="K22" i="17"/>
  <c r="K26" i="17"/>
  <c r="K28" i="17"/>
  <c r="G21" i="17"/>
  <c r="G13" i="17"/>
  <c r="L79" i="18"/>
  <c r="J79" i="18"/>
  <c r="H79" i="18"/>
  <c r="F79" i="18"/>
  <c r="F80" i="18" s="1"/>
  <c r="L78" i="18"/>
  <c r="J78" i="18"/>
  <c r="H78" i="18"/>
  <c r="F64" i="18"/>
  <c r="H64" i="18"/>
  <c r="J64" i="18"/>
  <c r="L64" i="18"/>
  <c r="L36" i="18"/>
  <c r="H36" i="18"/>
  <c r="F36" i="18"/>
  <c r="L35" i="18"/>
  <c r="H35" i="18"/>
  <c r="F35" i="18"/>
  <c r="T17" i="14"/>
  <c r="AB26" i="13"/>
  <c r="X26" i="13"/>
  <c r="V26" i="13"/>
  <c r="H109" i="18" s="1"/>
  <c r="K124" i="17"/>
  <c r="I124" i="17"/>
  <c r="I126" i="17"/>
  <c r="E124" i="17"/>
  <c r="E126" i="17" s="1"/>
  <c r="K56" i="17"/>
  <c r="I56" i="17"/>
  <c r="G56" i="17"/>
  <c r="G58" i="17"/>
  <c r="E56" i="17"/>
  <c r="E58" i="17" s="1"/>
  <c r="Z27" i="13"/>
  <c r="Z29" i="13" s="1"/>
  <c r="Z34" i="13" s="1"/>
  <c r="F111" i="18" s="1"/>
  <c r="I58" i="17"/>
  <c r="K100" i="19"/>
  <c r="G100" i="19"/>
  <c r="H105" i="18"/>
  <c r="I125" i="19"/>
  <c r="E125" i="19"/>
  <c r="I100" i="19"/>
  <c r="X23" i="13"/>
  <c r="AB23" i="13" s="1"/>
  <c r="V23" i="13"/>
  <c r="F20" i="18"/>
  <c r="X33" i="13"/>
  <c r="V33" i="13"/>
  <c r="H108" i="18"/>
  <c r="L109" i="18"/>
  <c r="L108" i="18"/>
  <c r="L107" i="18"/>
  <c r="L104" i="18"/>
  <c r="L103" i="18"/>
  <c r="H111" i="18"/>
  <c r="H107" i="18"/>
  <c r="H104" i="18"/>
  <c r="H103" i="18"/>
  <c r="T20" i="13"/>
  <c r="T24" i="13"/>
  <c r="R20" i="13"/>
  <c r="R24" i="13"/>
  <c r="P20" i="13"/>
  <c r="P24" i="13" s="1"/>
  <c r="N20" i="13"/>
  <c r="N24" i="13" s="1"/>
  <c r="L20" i="13"/>
  <c r="L24" i="13" s="1"/>
  <c r="J20" i="13"/>
  <c r="J24" i="13"/>
  <c r="H20" i="13"/>
  <c r="H24" i="13"/>
  <c r="F20" i="13"/>
  <c r="F24" i="13"/>
  <c r="X19" i="13"/>
  <c r="AB19" i="13" s="1"/>
  <c r="V19" i="13"/>
  <c r="X18" i="13"/>
  <c r="AB18" i="13"/>
  <c r="AB20" i="13" s="1"/>
  <c r="V18" i="13"/>
  <c r="V20" i="13"/>
  <c r="X17" i="13"/>
  <c r="V17" i="13"/>
  <c r="V24" i="13" s="1"/>
  <c r="R14" i="14"/>
  <c r="R15" i="14"/>
  <c r="P14" i="14"/>
  <c r="P15" i="14"/>
  <c r="N14" i="14"/>
  <c r="N15" i="14"/>
  <c r="L14" i="14"/>
  <c r="L15" i="14"/>
  <c r="J14" i="14"/>
  <c r="J15" i="14"/>
  <c r="H20" i="18"/>
  <c r="H37" i="18" s="1"/>
  <c r="L20" i="18"/>
  <c r="K58" i="17"/>
  <c r="K126" i="17"/>
  <c r="T13" i="14"/>
  <c r="T14" i="14"/>
  <c r="T15" i="14"/>
  <c r="T12" i="14"/>
  <c r="V27" i="13"/>
  <c r="V28" i="13"/>
  <c r="J29" i="13"/>
  <c r="J34" i="13"/>
  <c r="F105" i="18" s="1"/>
  <c r="R19" i="14"/>
  <c r="N19" i="14"/>
  <c r="L19" i="14"/>
  <c r="J19" i="14"/>
  <c r="U34" i="13"/>
  <c r="T29" i="13"/>
  <c r="T34" i="13"/>
  <c r="R29" i="13"/>
  <c r="R34" i="13"/>
  <c r="P29" i="13"/>
  <c r="P34" i="13"/>
  <c r="L29" i="13"/>
  <c r="L34" i="13" s="1"/>
  <c r="F107" i="18" s="1"/>
  <c r="H29" i="13"/>
  <c r="H34" i="13"/>
  <c r="F104" i="18" s="1"/>
  <c r="F29" i="13"/>
  <c r="F34" i="13"/>
  <c r="F103" i="18" s="1"/>
  <c r="X28" i="13"/>
  <c r="AB28" i="13" s="1"/>
  <c r="Z20" i="13"/>
  <c r="Z24" i="13"/>
  <c r="K9" i="19"/>
  <c r="K48" i="19" s="1"/>
  <c r="K73" i="19" s="1"/>
  <c r="K80" i="19" s="1"/>
  <c r="K96" i="17"/>
  <c r="K31" i="17"/>
  <c r="K36" i="17"/>
  <c r="K49" i="17"/>
  <c r="K60" i="17"/>
  <c r="K63" i="17"/>
  <c r="H80" i="18"/>
  <c r="L37" i="18"/>
  <c r="AB33" i="13"/>
  <c r="K99" i="17"/>
  <c r="K104" i="17"/>
  <c r="K117" i="17"/>
  <c r="K128" i="17"/>
  <c r="K131" i="17"/>
  <c r="J107" i="18"/>
  <c r="I99" i="17"/>
  <c r="I104" i="17"/>
  <c r="I117" i="17"/>
  <c r="I9" i="19"/>
  <c r="I48" i="19" s="1"/>
  <c r="I73" i="19" s="1"/>
  <c r="I80" i="19" s="1"/>
  <c r="I128" i="17"/>
  <c r="I131" i="17"/>
  <c r="P18" i="14"/>
  <c r="T18" i="14"/>
  <c r="T19" i="14"/>
  <c r="T21" i="14"/>
  <c r="P19" i="14"/>
  <c r="P21" i="14"/>
  <c r="J108" i="18"/>
  <c r="G9" i="19" l="1"/>
  <c r="G48" i="19" s="1"/>
  <c r="G73" i="19" s="1"/>
  <c r="G80" i="19" s="1"/>
  <c r="G127" i="19" s="1"/>
  <c r="G129" i="19" s="1"/>
  <c r="G96" i="17"/>
  <c r="G22" i="17"/>
  <c r="G26" i="17" s="1"/>
  <c r="G28" i="17" s="1"/>
  <c r="I22" i="17"/>
  <c r="I26" i="17" s="1"/>
  <c r="I28" i="17" s="1"/>
  <c r="I31" i="17" s="1"/>
  <c r="I36" i="17" s="1"/>
  <c r="G33" i="17"/>
  <c r="G31" i="17" s="1"/>
  <c r="G36" i="17" s="1"/>
  <c r="G49" i="17"/>
  <c r="G60" i="17" s="1"/>
  <c r="G65" i="17" s="1"/>
  <c r="G63" i="17" s="1"/>
  <c r="E22" i="17"/>
  <c r="E26" i="17" s="1"/>
  <c r="E28" i="17" s="1"/>
  <c r="E33" i="17" s="1"/>
  <c r="J110" i="18"/>
  <c r="J112" i="18" s="1"/>
  <c r="J80" i="18"/>
  <c r="J113" i="18" s="1"/>
  <c r="L80" i="18"/>
  <c r="J37" i="18"/>
  <c r="L110" i="18"/>
  <c r="L112" i="18" s="1"/>
  <c r="H110" i="18"/>
  <c r="H112" i="18" s="1"/>
  <c r="H113" i="18" s="1"/>
  <c r="K127" i="19"/>
  <c r="K129" i="19" s="1"/>
  <c r="V29" i="13"/>
  <c r="V34" i="13"/>
  <c r="F109" i="18" s="1"/>
  <c r="AB17" i="13"/>
  <c r="AB24" i="13" s="1"/>
  <c r="X20" i="13"/>
  <c r="X24" i="13" s="1"/>
  <c r="E9" i="19"/>
  <c r="E48" i="19" s="1"/>
  <c r="E73" i="19" s="1"/>
  <c r="E80" i="19" s="1"/>
  <c r="E127" i="19" s="1"/>
  <c r="E129" i="19" s="1"/>
  <c r="F37" i="18"/>
  <c r="I127" i="19"/>
  <c r="I129" i="19" s="1"/>
  <c r="G101" i="17" l="1"/>
  <c r="G99" i="17" s="1"/>
  <c r="G104" i="17" s="1"/>
  <c r="G117" i="17"/>
  <c r="G128" i="17" s="1"/>
  <c r="G133" i="17" s="1"/>
  <c r="G131" i="17" s="1"/>
  <c r="I49" i="17"/>
  <c r="I60" i="17" s="1"/>
  <c r="I63" i="17" s="1"/>
  <c r="E49" i="17"/>
  <c r="E60" i="17" s="1"/>
  <c r="E65" i="17" s="1"/>
  <c r="E63" i="17" s="1"/>
  <c r="L113" i="18"/>
  <c r="E31" i="17"/>
  <c r="E36" i="17" s="1"/>
  <c r="E101" i="17"/>
  <c r="E99" i="17" s="1"/>
  <c r="E117" i="17"/>
  <c r="E128" i="17" s="1"/>
  <c r="E133" i="17" s="1"/>
  <c r="E131" i="17" s="1"/>
  <c r="E104" i="17" l="1"/>
  <c r="N27" i="13"/>
  <c r="N29" i="13" l="1"/>
  <c r="N34" i="13" s="1"/>
  <c r="F108" i="18" s="1"/>
  <c r="F110" i="18" s="1"/>
  <c r="F112" i="18" s="1"/>
  <c r="F113" i="18" s="1"/>
  <c r="X27" i="13"/>
  <c r="AB27" i="13" l="1"/>
  <c r="AB29" i="13" s="1"/>
  <c r="AB34" i="13" s="1"/>
  <c r="X29" i="13"/>
  <c r="X34" i="13" s="1"/>
</calcChain>
</file>

<file path=xl/sharedStrings.xml><?xml version="1.0" encoding="utf-8"?>
<sst xmlns="http://schemas.openxmlformats.org/spreadsheetml/2006/main" count="499" uniqueCount="319">
  <si>
    <t>Note</t>
  </si>
  <si>
    <t>The accompanying notes are an integral part of the financial statements.</t>
  </si>
  <si>
    <t>Supplement disclosures of cash flows information</t>
  </si>
  <si>
    <t>Surplus on</t>
  </si>
  <si>
    <t>Share capital</t>
  </si>
  <si>
    <t>Share premium</t>
  </si>
  <si>
    <t>Share</t>
  </si>
  <si>
    <t>of subsidiary</t>
  </si>
  <si>
    <t>Unappropriated</t>
  </si>
  <si>
    <t>premium</t>
  </si>
  <si>
    <t>companies</t>
  </si>
  <si>
    <t>Total</t>
  </si>
  <si>
    <t>Cash flows from investing activities</t>
  </si>
  <si>
    <t xml:space="preserve">Surplus on  </t>
  </si>
  <si>
    <t xml:space="preserve">revaluation of </t>
  </si>
  <si>
    <t>Retained earnings</t>
  </si>
  <si>
    <t>Cash flows from operating activities</t>
  </si>
  <si>
    <t>Consolidated financial statements</t>
  </si>
  <si>
    <t>Separate financial statements</t>
  </si>
  <si>
    <t>Cash flows from financing activities</t>
  </si>
  <si>
    <t>Samart Corporation Public Company Limited and its subsidiaries</t>
  </si>
  <si>
    <t>Cash and cash equivalents</t>
  </si>
  <si>
    <t>Other current assets</t>
  </si>
  <si>
    <t xml:space="preserve">   Others</t>
  </si>
  <si>
    <t>Current assets</t>
  </si>
  <si>
    <t>Assets</t>
  </si>
  <si>
    <t>Total current assets</t>
  </si>
  <si>
    <t>Non-current assets</t>
  </si>
  <si>
    <t>Restricted bank deposits</t>
  </si>
  <si>
    <t>Other non-current assets</t>
  </si>
  <si>
    <t xml:space="preserve">   Deposits</t>
  </si>
  <si>
    <t>Total other non-current assets</t>
  </si>
  <si>
    <t>Total non-current assets</t>
  </si>
  <si>
    <t>Total assets</t>
  </si>
  <si>
    <t>Current liabilities</t>
  </si>
  <si>
    <t>Liabilities and shareholders' equity</t>
  </si>
  <si>
    <t>Other current liabilities</t>
  </si>
  <si>
    <t>Total current liabilities</t>
  </si>
  <si>
    <t>Non-current liabilities</t>
  </si>
  <si>
    <t>Liabilities and shareholders' equity (continued)</t>
  </si>
  <si>
    <t>Total other non-current liabilities</t>
  </si>
  <si>
    <t>Total non-current liabilities</t>
  </si>
  <si>
    <t>Total liabilities</t>
  </si>
  <si>
    <t>Shareholders' equity</t>
  </si>
  <si>
    <t xml:space="preserve">   Registered</t>
  </si>
  <si>
    <t xml:space="preserve">Total shareholders' equity </t>
  </si>
  <si>
    <t>Total liabilities and shareholders' equity</t>
  </si>
  <si>
    <t>Directors</t>
  </si>
  <si>
    <t>Other income</t>
  </si>
  <si>
    <t>Revenues</t>
  </si>
  <si>
    <t>Total revenues</t>
  </si>
  <si>
    <t>Expenses</t>
  </si>
  <si>
    <t>Total expenses</t>
  </si>
  <si>
    <t xml:space="preserve">   in operating assets and liabilities</t>
  </si>
  <si>
    <t xml:space="preserve">   Inventories</t>
  </si>
  <si>
    <t xml:space="preserve">   Other non-current assets</t>
  </si>
  <si>
    <t xml:space="preserve">   Other current liabilities</t>
  </si>
  <si>
    <t xml:space="preserve">   Other non-current liabilities</t>
  </si>
  <si>
    <t>Administrative expenses</t>
  </si>
  <si>
    <t>Total equity</t>
  </si>
  <si>
    <t>attributable to</t>
  </si>
  <si>
    <t>Finance cost</t>
  </si>
  <si>
    <t xml:space="preserve">   Appropriated - statutory reserve</t>
  </si>
  <si>
    <t xml:space="preserve">   Unappropriated</t>
  </si>
  <si>
    <t>Accrued income</t>
  </si>
  <si>
    <t>Cash flows from operating activities (continued)</t>
  </si>
  <si>
    <t xml:space="preserve">   Cash paid for corporate income tax</t>
  </si>
  <si>
    <t xml:space="preserve">Non-cash items </t>
  </si>
  <si>
    <t xml:space="preserve">   Transfer inventories to equipment</t>
  </si>
  <si>
    <t>Other expenses</t>
  </si>
  <si>
    <t xml:space="preserve"> reserve</t>
  </si>
  <si>
    <t>(Unit: Thousand Baht)</t>
  </si>
  <si>
    <t>(Unaudited but reviewed)</t>
  </si>
  <si>
    <t xml:space="preserve">   Accrued income</t>
  </si>
  <si>
    <t>Equity holders of the Company</t>
  </si>
  <si>
    <t>Non-controlling interests of the subsidiaries</t>
  </si>
  <si>
    <t>shareholders of</t>
  </si>
  <si>
    <t>the Company</t>
  </si>
  <si>
    <t>Total other</t>
  </si>
  <si>
    <t>components of</t>
  </si>
  <si>
    <t>shareholders'</t>
  </si>
  <si>
    <t>equity</t>
  </si>
  <si>
    <t>Other components of shareholders' equity</t>
  </si>
  <si>
    <t>Non-controlling</t>
  </si>
  <si>
    <t>subsidiaries</t>
  </si>
  <si>
    <t>Equity attributable to owners of the Company</t>
  </si>
  <si>
    <t>Trade and other receivables</t>
  </si>
  <si>
    <t xml:space="preserve">Short-term loans </t>
  </si>
  <si>
    <t>Investments in subsidiaries</t>
  </si>
  <si>
    <t xml:space="preserve">Property, plant and equipment </t>
  </si>
  <si>
    <t>Goodwill</t>
  </si>
  <si>
    <t>Intangible assets</t>
  </si>
  <si>
    <t>Trade and other payables</t>
  </si>
  <si>
    <t>Accrued project cost</t>
  </si>
  <si>
    <t>Cash and cash equivalents at beginning of the period</t>
  </si>
  <si>
    <t xml:space="preserve">Cash and cash equivalents at end of the period </t>
  </si>
  <si>
    <t>Exchange</t>
  </si>
  <si>
    <t>differences on</t>
  </si>
  <si>
    <t>translation</t>
  </si>
  <si>
    <t xml:space="preserve">of fianancial </t>
  </si>
  <si>
    <t>statements</t>
  </si>
  <si>
    <t xml:space="preserve">in foreign </t>
  </si>
  <si>
    <t>interest of the</t>
  </si>
  <si>
    <t>currencies</t>
  </si>
  <si>
    <t xml:space="preserve">Exchange differences on translation of </t>
  </si>
  <si>
    <t xml:space="preserve">   financial statements in foreign currencies</t>
  </si>
  <si>
    <t>Statement of financial position (continued)</t>
  </si>
  <si>
    <t>Operating assets (increase) decrease</t>
  </si>
  <si>
    <t xml:space="preserve">   Trade and other receivables </t>
  </si>
  <si>
    <t>Operating liabilities increase (decrease)</t>
  </si>
  <si>
    <t>Statement of changes in shareholders' equity</t>
  </si>
  <si>
    <t>Statement of changes in shareholders' equity (continued)</t>
  </si>
  <si>
    <t xml:space="preserve">Inventories </t>
  </si>
  <si>
    <t>Income tax payable</t>
  </si>
  <si>
    <t>Income statement</t>
  </si>
  <si>
    <t xml:space="preserve">   net of current portion</t>
  </si>
  <si>
    <t>(Unit: Baht)</t>
  </si>
  <si>
    <t>Other non-current liabilities</t>
  </si>
  <si>
    <t xml:space="preserve">   Issued and fully paid-up </t>
  </si>
  <si>
    <t>share capital</t>
  </si>
  <si>
    <t xml:space="preserve">Issued and </t>
  </si>
  <si>
    <t>revaluation of</t>
  </si>
  <si>
    <t xml:space="preserve">Consolidated financial statements </t>
  </si>
  <si>
    <t xml:space="preserve">Total comprehensive income for the period </t>
  </si>
  <si>
    <t>Statement of financial position</t>
  </si>
  <si>
    <t>Statement of cash flows</t>
  </si>
  <si>
    <t>Statement of cash flows (continued)</t>
  </si>
  <si>
    <t xml:space="preserve">   Amortisation of intangible assets</t>
  </si>
  <si>
    <t xml:space="preserve">   Cash paid for interest expenses</t>
  </si>
  <si>
    <t>Investment properties</t>
  </si>
  <si>
    <t>Deferred tax assets</t>
  </si>
  <si>
    <t xml:space="preserve">Provision for long-term employee benefits </t>
  </si>
  <si>
    <t>Deferred tax liabilities</t>
  </si>
  <si>
    <t>(Unaudited</t>
  </si>
  <si>
    <t>but reviewed)</t>
  </si>
  <si>
    <t>(Audited)</t>
  </si>
  <si>
    <t>Other components of</t>
  </si>
  <si>
    <t>shareholders' equity</t>
  </si>
  <si>
    <t>land</t>
  </si>
  <si>
    <t>shareholding</t>
  </si>
  <si>
    <t>Current portion of finance lease receivables</t>
  </si>
  <si>
    <t xml:space="preserve">shareholders' </t>
  </si>
  <si>
    <t>Issued and</t>
  </si>
  <si>
    <t>Cash paid to settle short-term loans from financial institutions</t>
  </si>
  <si>
    <t>Appropriated -</t>
  </si>
  <si>
    <t>statutory</t>
  </si>
  <si>
    <t xml:space="preserve">Non-controlling interests of the subsidiaries </t>
  </si>
  <si>
    <t xml:space="preserve">   Trade and other payables </t>
  </si>
  <si>
    <t xml:space="preserve">Cash paid to provide short-term loans to related parties </t>
  </si>
  <si>
    <t>Proceeds from short-term loans from financial institutions</t>
  </si>
  <si>
    <t>Net cash flows from (used in) financing activities</t>
  </si>
  <si>
    <t>31 December</t>
  </si>
  <si>
    <t>Long-term provisions</t>
  </si>
  <si>
    <t xml:space="preserve">Short-term provisions </t>
  </si>
  <si>
    <t xml:space="preserve">   Cash received from withholding tax refundable </t>
  </si>
  <si>
    <t xml:space="preserve">Statement of comprehensive income </t>
  </si>
  <si>
    <t>paid-up</t>
  </si>
  <si>
    <t xml:space="preserve">   Interest expenses</t>
  </si>
  <si>
    <t xml:space="preserve">Cost of sales </t>
  </si>
  <si>
    <t>Basic earnings per share (Baht)</t>
  </si>
  <si>
    <t xml:space="preserve">Proceeds from disposals of equipment </t>
  </si>
  <si>
    <t xml:space="preserve">Cash paid for acquisitions of intangible assets </t>
  </si>
  <si>
    <t>changes in</t>
  </si>
  <si>
    <t>percentage of</t>
  </si>
  <si>
    <t>in subsidiaries</t>
  </si>
  <si>
    <t>Weighted average number of ordinary shares (Thousand shares)</t>
  </si>
  <si>
    <t>Revenues from sales</t>
  </si>
  <si>
    <t>Revenues from contract work</t>
  </si>
  <si>
    <t xml:space="preserve">Service income </t>
  </si>
  <si>
    <t>Cost of contract work</t>
  </si>
  <si>
    <t>Cost of services</t>
  </si>
  <si>
    <t xml:space="preserve">Items to be reclassified to profit or loss in subsequent periods - </t>
  </si>
  <si>
    <t xml:space="preserve">   net of income tax</t>
  </si>
  <si>
    <t xml:space="preserve">Increase in restricted bank deposits </t>
  </si>
  <si>
    <t>Items to be reclassified to profit or loss in subsequent periods</t>
  </si>
  <si>
    <t>Selling and distribution expenses</t>
  </si>
  <si>
    <t>Current portion of long-term loans from financial institutions</t>
  </si>
  <si>
    <t xml:space="preserve">Other current financial assets </t>
  </si>
  <si>
    <t>Right-of-use assets</t>
  </si>
  <si>
    <t>Other non-current financial liabilities</t>
  </si>
  <si>
    <t>Current portion of lease liabilities</t>
  </si>
  <si>
    <t>Other current financial liabilities</t>
  </si>
  <si>
    <t>Cash paid to provide short-term loans to employees</t>
  </si>
  <si>
    <t xml:space="preserve">Other comprehensive income for the period </t>
  </si>
  <si>
    <t>30 June</t>
  </si>
  <si>
    <t xml:space="preserve">Net increase (decrease) in cash and cash equivalents </t>
  </si>
  <si>
    <t xml:space="preserve">   dividend payment of subsidiaries</t>
  </si>
  <si>
    <t xml:space="preserve">Decrease in non-controlling interests of the subsidiaries from </t>
  </si>
  <si>
    <t>Cash paid to settle long-term loans from financial institutions</t>
  </si>
  <si>
    <t>Dividend received from subsidiaries</t>
  </si>
  <si>
    <t>Cash received from interest income</t>
  </si>
  <si>
    <t xml:space="preserve">   related parties</t>
  </si>
  <si>
    <t>Cash received from repayment of short-term loans to</t>
  </si>
  <si>
    <t xml:space="preserve">   Dividend received</t>
  </si>
  <si>
    <t xml:space="preserve">      to net realisable value </t>
  </si>
  <si>
    <t xml:space="preserve">   net cash provided by (paid from) operating activities</t>
  </si>
  <si>
    <t>(Unit: Thousand Baht except earnings per share expressed in Baht)</t>
  </si>
  <si>
    <t>Finance income</t>
  </si>
  <si>
    <t xml:space="preserve">      other non-current financial assets</t>
  </si>
  <si>
    <t xml:space="preserve">   Depreciation of right-of-use assets</t>
  </si>
  <si>
    <t xml:space="preserve">   Other current financial assets </t>
  </si>
  <si>
    <t xml:space="preserve">   Other non-current financial assets </t>
  </si>
  <si>
    <t xml:space="preserve">   Other current financial liabilities</t>
  </si>
  <si>
    <t xml:space="preserve">   Other non-current financial liabilities</t>
  </si>
  <si>
    <t>Loss for the period</t>
  </si>
  <si>
    <t>Dividend received from listed equity investments</t>
  </si>
  <si>
    <t>Proceeds from disposals of intangible assets</t>
  </si>
  <si>
    <t xml:space="preserve">Cash paid to settle liabilities under lease agreements </t>
  </si>
  <si>
    <t xml:space="preserve">Cash received from repayment of short-term loans to employees </t>
  </si>
  <si>
    <t>Profit (loss) from operating activities</t>
  </si>
  <si>
    <t>Other comprehensive loss:</t>
  </si>
  <si>
    <t>Other comprehensive income</t>
  </si>
  <si>
    <t xml:space="preserve">   Increase in allowance for expected credit losses of </t>
  </si>
  <si>
    <t xml:space="preserve">Cash from (used in) operating activities </t>
  </si>
  <si>
    <t xml:space="preserve">   Decrease in allowance for expected credit losses of </t>
  </si>
  <si>
    <t xml:space="preserve">      short-term loan to subsidiary</t>
  </si>
  <si>
    <t xml:space="preserve">   Other current assets </t>
  </si>
  <si>
    <t xml:space="preserve">   Write-off trade and other receivables</t>
  </si>
  <si>
    <t>Long-term loans from financial institutions -</t>
  </si>
  <si>
    <t>Debentures - net of current portion</t>
  </si>
  <si>
    <t>Other non-current financial assets</t>
  </si>
  <si>
    <t>Total comprehensive income for the period</t>
  </si>
  <si>
    <t>Total comprehensive income attributable to:</t>
  </si>
  <si>
    <t>Other comprehensive income:</t>
  </si>
  <si>
    <t xml:space="preserve">      trade and other receivables</t>
  </si>
  <si>
    <t xml:space="preserve">   Depreciation of building and equipment</t>
  </si>
  <si>
    <t xml:space="preserve">   Finance income </t>
  </si>
  <si>
    <t xml:space="preserve">   Transfer allowance for expected credit losses of</t>
  </si>
  <si>
    <t xml:space="preserve">      other long-term receivable to current portion</t>
  </si>
  <si>
    <t xml:space="preserve">   Cash received from value added tax refundable</t>
  </si>
  <si>
    <t xml:space="preserve">   Decrease in reduction cost of inventory</t>
  </si>
  <si>
    <t xml:space="preserve">   Write-off withholding tax deducted at source</t>
  </si>
  <si>
    <t>Increase in translation adjustments</t>
  </si>
  <si>
    <t xml:space="preserve">Repayment of short-term loans from unrelated parties </t>
  </si>
  <si>
    <t>Bank overdrafts and short-term loans from financial institutions</t>
  </si>
  <si>
    <t>Convertible debentures</t>
  </si>
  <si>
    <t xml:space="preserve">      1,174,254,794 ordinary shares of Baht 1 each</t>
  </si>
  <si>
    <t xml:space="preserve">Change in the percentage of shareholding </t>
  </si>
  <si>
    <t xml:space="preserve">   in the subsidiaries which not result </t>
  </si>
  <si>
    <t xml:space="preserve">   in a loss of control</t>
  </si>
  <si>
    <t xml:space="preserve">Increase (decrease) in bank overdrafts </t>
  </si>
  <si>
    <t xml:space="preserve">Proceed from issuance of convertible debentures </t>
  </si>
  <si>
    <t xml:space="preserve">   Transfer other long-term receivable to current portion</t>
  </si>
  <si>
    <t xml:space="preserve">   Debentures converted to ordinary shares in subsidiary</t>
  </si>
  <si>
    <t>Income tax expenses</t>
  </si>
  <si>
    <t xml:space="preserve">   Loss on revaluation of investment properties</t>
  </si>
  <si>
    <t>Cash received from repayment of short-term loans to unrelated party</t>
  </si>
  <si>
    <t xml:space="preserve">   Decrease in allowance for expected credit losses of accrued income</t>
  </si>
  <si>
    <t>Balance as at 30 June 2023</t>
  </si>
  <si>
    <t>Balance as at 31 December 2022</t>
  </si>
  <si>
    <t>Finance lease receivables - net of current portion</t>
  </si>
  <si>
    <t>Lease liabilities, net of current portion</t>
  </si>
  <si>
    <t xml:space="preserve">   Amortisation of deferred interest under lease liabilities</t>
  </si>
  <si>
    <t xml:space="preserve">   Loss from long-term provision</t>
  </si>
  <si>
    <t>Cash paid for additional purchase of investment in subsidiaries</t>
  </si>
  <si>
    <t>Reversals (loss) of impairment on financial assets</t>
  </si>
  <si>
    <t>Profit (loss) before income tax expenses</t>
  </si>
  <si>
    <t>Profit (loss) attributable to equity holders of the Company</t>
  </si>
  <si>
    <t>Profit (loss) for the period</t>
  </si>
  <si>
    <t>Profit (loss) attributable to:</t>
  </si>
  <si>
    <t>Profit for the period</t>
  </si>
  <si>
    <t>Profit (loss) before tax</t>
  </si>
  <si>
    <t>Increase (decrease) in trust receipts</t>
  </si>
  <si>
    <t xml:space="preserve">   Gain on disposal of intangible assets</t>
  </si>
  <si>
    <t xml:space="preserve">   Amortisation of unearned interest under lease receivable</t>
  </si>
  <si>
    <t xml:space="preserve">   Write-off equipment</t>
  </si>
  <si>
    <t xml:space="preserve">   Decrease in allowance for impairment of equipment</t>
  </si>
  <si>
    <t xml:space="preserve">   Transfer intangible assets to equipment</t>
  </si>
  <si>
    <t xml:space="preserve">   Unrealised gain from forward exchange contracts</t>
  </si>
  <si>
    <t xml:space="preserve">   (Gain) loss on change in value of other current financial assets</t>
  </si>
  <si>
    <t>Cash received from finance lease receivable</t>
  </si>
  <si>
    <t>Proceed from short-term loans from related parties</t>
  </si>
  <si>
    <t>Repayment of short-term loans from related parties</t>
  </si>
  <si>
    <t>Proceed from long-term loans from financial institutions</t>
  </si>
  <si>
    <t xml:space="preserve">   Transfer equipment to cost of project</t>
  </si>
  <si>
    <t>Net cash flows from (used in) operating activities</t>
  </si>
  <si>
    <t>Net cash flows from (used in) investing activities</t>
  </si>
  <si>
    <t xml:space="preserve">   Increase in right-of-use assets</t>
  </si>
  <si>
    <t>Profit from operating activities before changes</t>
  </si>
  <si>
    <t xml:space="preserve">Adjustments to reconcile profit (loss)  before tax to </t>
  </si>
  <si>
    <t xml:space="preserve">   Employee benefit paid during the period</t>
  </si>
  <si>
    <t xml:space="preserve">   Increase in provision for long-term employee benefits </t>
  </si>
  <si>
    <t xml:space="preserve">   Increase (decrease) in accounts payable for purchase of equipment</t>
  </si>
  <si>
    <t xml:space="preserve">   Decrease in accounts receivable from disposals of equipment</t>
  </si>
  <si>
    <t>As at 30 June 2024</t>
  </si>
  <si>
    <t xml:space="preserve">For the six-month period ended 30 June 2024 </t>
  </si>
  <si>
    <t>For the six-month period ended 30 June 2024</t>
  </si>
  <si>
    <t>Balance as at 30 June 2024</t>
  </si>
  <si>
    <t xml:space="preserve">For the three-month period ended 30 June 2024 </t>
  </si>
  <si>
    <t>For the three-month period ended 30 June 2024</t>
  </si>
  <si>
    <t>Balance as at 31 December 2023</t>
  </si>
  <si>
    <t>2, 5</t>
  </si>
  <si>
    <t>Current portion of debentures</t>
  </si>
  <si>
    <t>2, 13</t>
  </si>
  <si>
    <t xml:space="preserve">      1,006,504,198 ordinary shares of Baht 1 each</t>
  </si>
  <si>
    <t>Cash paid for acquisitions of equipment and  equipment</t>
  </si>
  <si>
    <t xml:space="preserve">   under installation</t>
  </si>
  <si>
    <t>Surplus (deficit) on</t>
  </si>
  <si>
    <t xml:space="preserve">         (31 December 2023: 1,006,504,143 ordinary shares </t>
  </si>
  <si>
    <t xml:space="preserve">         of Baht 1 each)</t>
  </si>
  <si>
    <t xml:space="preserve">   Transfer equipment to expenses</t>
  </si>
  <si>
    <t xml:space="preserve">   Reversal of impairment of other non-current assets</t>
  </si>
  <si>
    <t xml:space="preserve">   Increase in accounts payable for acquisitions of intangible assets</t>
  </si>
  <si>
    <t>Exercise warrants (Note 17)</t>
  </si>
  <si>
    <t xml:space="preserve">   Reversal of provision</t>
  </si>
  <si>
    <t xml:space="preserve">   Transfer other non-current financial assets to </t>
  </si>
  <si>
    <t xml:space="preserve">      current financial assets</t>
  </si>
  <si>
    <t>Exercise warants (Note 17)</t>
  </si>
  <si>
    <t xml:space="preserve">   Transfer other non-current assets to intangible assets </t>
  </si>
  <si>
    <t xml:space="preserve">   Gain on disposal of equipment</t>
  </si>
  <si>
    <t xml:space="preserve">   Loss on write-off right-of-use assets</t>
  </si>
  <si>
    <t xml:space="preserve">   Unrealised (gain) loss on exchange</t>
  </si>
  <si>
    <t xml:space="preserve">   Increase (decrease) in allowance for expected credit losses of </t>
  </si>
  <si>
    <t xml:space="preserve">   Loss from impairment of investment in subsidiary</t>
  </si>
  <si>
    <t>Cash received from exercise of warrants</t>
  </si>
  <si>
    <t xml:space="preserve">   Transfer assets to deferred project cost</t>
  </si>
  <si>
    <t>Net cash flows from dissolution of a subsidiary</t>
  </si>
  <si>
    <t xml:space="preserve">   Cash paid for legal case</t>
  </si>
  <si>
    <t>Surplus on changes in percentage of shareholding in subsidiaries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</si>
</sst>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#,##0.0_);\(#,##0.0\)"/>
    <numFmt numFmtId="165" formatCode="#,##0.0_);[Red]\(#,##0.0\)"/>
    <numFmt numFmtId="166" formatCode="_(* #,##0_);_(* \(#,##0\);_(* &quot;-&quot;??_);_(@_)"/>
    <numFmt numFmtId="167" formatCode="_([$€-2]\ * #,##0.00_);_([$€-2]\ * \(#,##0.00\);_([$€-2]\ * &quot;-&quot;??_);_(@_)"/>
    <numFmt numFmtId="168" formatCode="_(* #,##0.000_);_(* \(#,##0.000\);_(* &quot;-&quot;??_);_(@_)"/>
    <numFmt numFmtId="169" formatCode="#,##0;\(#,##0\)"/>
    <numFmt numFmtId="170" formatCode="\$#,##0.00;\(\$#,##0.00\)"/>
    <numFmt numFmtId="171" formatCode="\$#,##0;\(\$#,##0\)"/>
    <numFmt numFmtId="172" formatCode="#,##0.000_);\(#,##0.000\)"/>
  </numFmts>
  <fonts count="19">
    <font>
      <sz val="10"/>
      <name val="ApFont"/>
    </font>
    <font>
      <sz val="10"/>
      <name val="ApFont"/>
    </font>
    <font>
      <sz val="14"/>
      <name val="AngsanaUPC"/>
      <family val="1"/>
    </font>
    <font>
      <sz val="8"/>
      <name val="Arial"/>
      <family val="2"/>
    </font>
    <font>
      <sz val="10"/>
      <name val="Times New Roman"/>
      <family val="1"/>
    </font>
    <font>
      <sz val="7"/>
      <name val="Small Fonts"/>
      <family val="2"/>
    </font>
    <font>
      <sz val="15"/>
      <name val="CordiaUPC"/>
      <family val="1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i/>
      <u/>
      <sz val="9"/>
      <name val="Arial"/>
      <family val="2"/>
    </font>
    <font>
      <i/>
      <strike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4" fontId="1" fillId="0" borderId="0" applyFont="0" applyFill="0" applyBorder="0" applyAlignment="0" applyProtection="0"/>
    <xf numFmtId="169" fontId="4" fillId="0" borderId="0"/>
    <xf numFmtId="170" fontId="4" fillId="0" borderId="0"/>
    <xf numFmtId="171" fontId="4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5" fillId="0" borderId="0"/>
    <xf numFmtId="165" fontId="6" fillId="0" borderId="0"/>
    <xf numFmtId="0" fontId="1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0" fontId="7" fillId="0" borderId="0" applyFont="0" applyFill="0" applyBorder="0" applyAlignment="0" applyProtection="0"/>
    <xf numFmtId="1" fontId="7" fillId="0" borderId="2" applyNumberFormat="0" applyFill="0" applyAlignment="0" applyProtection="0">
      <alignment horizontal="center" vertical="center"/>
    </xf>
    <xf numFmtId="0" fontId="1" fillId="0" borderId="0"/>
  </cellStyleXfs>
  <cellXfs count="128">
    <xf numFmtId="0" fontId="0" fillId="0" borderId="0" xfId="0"/>
    <xf numFmtId="41" fontId="9" fillId="0" borderId="0" xfId="13" applyNumberFormat="1" applyFont="1" applyFill="1" applyAlignment="1"/>
    <xf numFmtId="3" fontId="10" fillId="0" borderId="0" xfId="1" applyNumberFormat="1" applyFont="1" applyFill="1" applyAlignment="1">
      <alignment horizontal="center"/>
    </xf>
    <xf numFmtId="4" fontId="13" fillId="0" borderId="0" xfId="1" applyFont="1" applyFill="1" applyAlignment="1">
      <alignment horizontal="left"/>
    </xf>
    <xf numFmtId="41" fontId="8" fillId="0" borderId="0" xfId="13" applyNumberFormat="1" applyFont="1" applyFill="1" applyAlignment="1"/>
    <xf numFmtId="0" fontId="8" fillId="0" borderId="0" xfId="0" applyFont="1"/>
    <xf numFmtId="37" fontId="9" fillId="0" borderId="0" xfId="0" applyNumberFormat="1" applyFont="1" applyAlignment="1">
      <alignment horizontal="centerContinuous"/>
    </xf>
    <xf numFmtId="37" fontId="10" fillId="0" borderId="0" xfId="0" applyNumberFormat="1" applyFont="1" applyAlignment="1">
      <alignment horizontal="centerContinuous"/>
    </xf>
    <xf numFmtId="37" fontId="9" fillId="0" borderId="0" xfId="0" applyNumberFormat="1" applyFont="1" applyAlignment="1">
      <alignment horizontal="right"/>
    </xf>
    <xf numFmtId="37" fontId="9" fillId="0" borderId="0" xfId="0" applyNumberFormat="1" applyFont="1"/>
    <xf numFmtId="41" fontId="9" fillId="0" borderId="0" xfId="0" applyNumberFormat="1" applyFont="1" applyAlignment="1">
      <alignment horizontal="left"/>
    </xf>
    <xf numFmtId="37" fontId="10" fillId="0" borderId="0" xfId="0" applyNumberFormat="1" applyFont="1" applyAlignment="1">
      <alignment horizontal="center"/>
    </xf>
    <xf numFmtId="37" fontId="9" fillId="0" borderId="3" xfId="0" applyNumberFormat="1" applyFont="1" applyBorder="1" applyAlignment="1">
      <alignment horizontal="center"/>
    </xf>
    <xf numFmtId="41" fontId="9" fillId="0" borderId="0" xfId="0" quotePrefix="1" applyNumberFormat="1" applyFont="1" applyAlignment="1">
      <alignment horizontal="center"/>
    </xf>
    <xf numFmtId="41" fontId="9" fillId="0" borderId="0" xfId="0" applyNumberFormat="1" applyFont="1" applyAlignment="1">
      <alignment horizontal="center"/>
    </xf>
    <xf numFmtId="37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37" fontId="9" fillId="0" borderId="0" xfId="0" applyNumberFormat="1" applyFont="1" applyAlignment="1">
      <alignment horizontal="left"/>
    </xf>
    <xf numFmtId="38" fontId="9" fillId="0" borderId="0" xfId="0" applyNumberFormat="1" applyFont="1"/>
    <xf numFmtId="37" fontId="9" fillId="0" borderId="0" xfId="12" applyNumberFormat="1" applyFont="1"/>
    <xf numFmtId="0" fontId="9" fillId="0" borderId="0" xfId="0" applyFont="1"/>
    <xf numFmtId="37" fontId="9" fillId="0" borderId="0" xfId="12" applyNumberFormat="1" applyFont="1" applyAlignment="1">
      <alignment horizontal="right"/>
    </xf>
    <xf numFmtId="41" fontId="9" fillId="0" borderId="0" xfId="0" applyNumberFormat="1" applyFont="1" applyAlignment="1">
      <alignment horizontal="right"/>
    </xf>
    <xf numFmtId="37" fontId="8" fillId="0" borderId="0" xfId="0" applyNumberFormat="1" applyFont="1" applyAlignment="1">
      <alignment horizontal="left"/>
    </xf>
    <xf numFmtId="38" fontId="9" fillId="0" borderId="3" xfId="0" applyNumberFormat="1" applyFont="1" applyBorder="1" applyAlignment="1">
      <alignment horizontal="center"/>
    </xf>
    <xf numFmtId="37" fontId="9" fillId="0" borderId="0" xfId="0" applyNumberFormat="1" applyFont="1" applyAlignment="1">
      <alignment horizontal="center"/>
    </xf>
    <xf numFmtId="37" fontId="8" fillId="0" borderId="0" xfId="0" applyNumberFormat="1" applyFont="1"/>
    <xf numFmtId="37" fontId="12" fillId="0" borderId="0" xfId="0" applyNumberFormat="1" applyFont="1" applyAlignment="1">
      <alignment horizontal="center"/>
    </xf>
    <xf numFmtId="41" fontId="13" fillId="0" borderId="0" xfId="0" applyNumberFormat="1" applyFont="1" applyAlignment="1">
      <alignment horizontal="right"/>
    </xf>
    <xf numFmtId="41" fontId="13" fillId="0" borderId="0" xfId="0" applyNumberFormat="1" applyFont="1" applyAlignment="1">
      <alignment horizontal="left"/>
    </xf>
    <xf numFmtId="41" fontId="9" fillId="0" borderId="0" xfId="0" applyNumberFormat="1" applyFont="1"/>
    <xf numFmtId="41" fontId="9" fillId="0" borderId="3" xfId="0" applyNumberFormat="1" applyFont="1" applyBorder="1"/>
    <xf numFmtId="41" fontId="8" fillId="0" borderId="0" xfId="0" applyNumberFormat="1" applyFont="1"/>
    <xf numFmtId="41" fontId="8" fillId="0" borderId="0" xfId="0" applyNumberFormat="1" applyFont="1" applyAlignment="1">
      <alignment horizontal="left"/>
    </xf>
    <xf numFmtId="166" fontId="9" fillId="0" borderId="0" xfId="0" applyNumberFormat="1" applyFont="1" applyAlignment="1">
      <alignment horizontal="center"/>
    </xf>
    <xf numFmtId="166" fontId="8" fillId="0" borderId="0" xfId="0" applyNumberFormat="1" applyFont="1"/>
    <xf numFmtId="166" fontId="9" fillId="0" borderId="0" xfId="0" applyNumberFormat="1" applyFont="1"/>
    <xf numFmtId="166" fontId="9" fillId="0" borderId="3" xfId="0" applyNumberFormat="1" applyFont="1" applyBorder="1" applyAlignment="1">
      <alignment horizontal="center"/>
    </xf>
    <xf numFmtId="41" fontId="9" fillId="0" borderId="3" xfId="0" applyNumberFormat="1" applyFont="1" applyBorder="1" applyAlignment="1">
      <alignment horizontal="center"/>
    </xf>
    <xf numFmtId="41" fontId="9" fillId="0" borderId="4" xfId="0" applyNumberFormat="1" applyFont="1" applyBorder="1" applyAlignment="1">
      <alignment horizontal="center"/>
    </xf>
    <xf numFmtId="41" fontId="9" fillId="0" borderId="5" xfId="0" applyNumberFormat="1" applyFont="1" applyBorder="1"/>
    <xf numFmtId="38" fontId="9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9" fillId="0" borderId="3" xfId="0" applyFont="1" applyBorder="1" applyAlignment="1">
      <alignment horizontal="center"/>
    </xf>
    <xf numFmtId="41" fontId="11" fillId="0" borderId="0" xfId="0" applyNumberFormat="1" applyFont="1" applyAlignment="1">
      <alignment horizontal="left"/>
    </xf>
    <xf numFmtId="41" fontId="9" fillId="0" borderId="0" xfId="0" applyNumberFormat="1" applyFont="1" applyAlignment="1">
      <alignment horizontal="centerContinuous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7" fontId="10" fillId="0" borderId="0" xfId="12" applyNumberFormat="1" applyFont="1" applyAlignment="1">
      <alignment horizontal="center"/>
    </xf>
    <xf numFmtId="41" fontId="9" fillId="0" borderId="0" xfId="12" applyNumberFormat="1" applyFont="1" applyAlignment="1">
      <alignment horizontal="right"/>
    </xf>
    <xf numFmtId="37" fontId="15" fillId="0" borderId="0" xfId="12" applyNumberFormat="1" applyFont="1" applyAlignment="1">
      <alignment horizontal="center"/>
    </xf>
    <xf numFmtId="0" fontId="9" fillId="0" borderId="0" xfId="12" applyFont="1" applyAlignment="1">
      <alignment horizontal="left"/>
    </xf>
    <xf numFmtId="41" fontId="9" fillId="0" borderId="7" xfId="12" applyNumberFormat="1" applyFont="1" applyBorder="1" applyAlignment="1">
      <alignment horizontal="right"/>
    </xf>
    <xf numFmtId="37" fontId="11" fillId="0" borderId="0" xfId="12" applyNumberFormat="1" applyFont="1" applyAlignment="1">
      <alignment horizontal="center"/>
    </xf>
    <xf numFmtId="0" fontId="9" fillId="0" borderId="0" xfId="12" applyFont="1" applyAlignment="1">
      <alignment horizontal="center"/>
    </xf>
    <xf numFmtId="0" fontId="11" fillId="0" borderId="0" xfId="12" applyFont="1" applyAlignment="1">
      <alignment horizontal="center"/>
    </xf>
    <xf numFmtId="0" fontId="11" fillId="0" borderId="0" xfId="12" applyFont="1" applyAlignment="1">
      <alignment horizontal="right"/>
    </xf>
    <xf numFmtId="41" fontId="9" fillId="0" borderId="0" xfId="12" applyNumberFormat="1" applyFont="1" applyAlignment="1">
      <alignment horizontal="center"/>
    </xf>
    <xf numFmtId="37" fontId="9" fillId="0" borderId="0" xfId="12" quotePrefix="1" applyNumberFormat="1" applyFont="1" applyAlignment="1">
      <alignment horizontal="left"/>
    </xf>
    <xf numFmtId="41" fontId="9" fillId="0" borderId="9" xfId="12" applyNumberFormat="1" applyFont="1" applyBorder="1" applyAlignment="1">
      <alignment horizontal="right"/>
    </xf>
    <xf numFmtId="41" fontId="9" fillId="0" borderId="10" xfId="12" applyNumberFormat="1" applyFont="1" applyBorder="1" applyAlignment="1">
      <alignment horizontal="right"/>
    </xf>
    <xf numFmtId="41" fontId="9" fillId="0" borderId="3" xfId="12" applyNumberFormat="1" applyFont="1" applyBorder="1" applyAlignment="1">
      <alignment horizontal="right"/>
    </xf>
    <xf numFmtId="41" fontId="9" fillId="0" borderId="6" xfId="12" applyNumberFormat="1" applyFont="1" applyBorder="1" applyAlignment="1">
      <alignment horizontal="right"/>
    </xf>
    <xf numFmtId="164" fontId="10" fillId="0" borderId="0" xfId="12" applyNumberFormat="1" applyFont="1" applyAlignment="1">
      <alignment horizontal="center"/>
    </xf>
    <xf numFmtId="41" fontId="9" fillId="0" borderId="3" xfId="12" applyNumberFormat="1" applyFont="1" applyBorder="1" applyAlignment="1">
      <alignment horizontal="center"/>
    </xf>
    <xf numFmtId="41" fontId="9" fillId="0" borderId="3" xfId="0" applyNumberFormat="1" applyFont="1" applyBorder="1" applyAlignment="1">
      <alignment horizontal="right"/>
    </xf>
    <xf numFmtId="41" fontId="9" fillId="0" borderId="6" xfId="0" applyNumberFormat="1" applyFont="1" applyBorder="1" applyAlignment="1">
      <alignment horizontal="right"/>
    </xf>
    <xf numFmtId="41" fontId="9" fillId="0" borderId="0" xfId="11" applyNumberFormat="1" applyFont="1" applyAlignment="1">
      <alignment horizontal="right"/>
    </xf>
    <xf numFmtId="41" fontId="9" fillId="0" borderId="0" xfId="9" applyNumberFormat="1" applyFont="1" applyAlignment="1">
      <alignment horizontal="center"/>
    </xf>
    <xf numFmtId="41" fontId="9" fillId="0" borderId="0" xfId="9" applyNumberFormat="1" applyFont="1" applyAlignment="1">
      <alignment horizontal="right"/>
    </xf>
    <xf numFmtId="41" fontId="9" fillId="0" borderId="5" xfId="0" applyNumberFormat="1" applyFont="1" applyBorder="1" applyAlignment="1">
      <alignment horizontal="right"/>
    </xf>
    <xf numFmtId="41" fontId="9" fillId="0" borderId="3" xfId="10" applyNumberFormat="1" applyFont="1" applyBorder="1" applyAlignment="1">
      <alignment horizontal="center"/>
    </xf>
    <xf numFmtId="41" fontId="9" fillId="0" borderId="0" xfId="16" applyNumberFormat="1" applyFont="1" applyAlignment="1">
      <alignment horizontal="left"/>
    </xf>
    <xf numFmtId="0" fontId="8" fillId="0" borderId="0" xfId="0" applyFont="1" applyAlignment="1">
      <alignment horizontal="left"/>
    </xf>
    <xf numFmtId="38" fontId="9" fillId="0" borderId="0" xfId="0" applyNumberFormat="1" applyFont="1" applyAlignment="1">
      <alignment horizontal="right"/>
    </xf>
    <xf numFmtId="38" fontId="9" fillId="0" borderId="0" xfId="0" applyNumberFormat="1" applyFont="1" applyAlignment="1">
      <alignment horizontal="center"/>
    </xf>
    <xf numFmtId="38" fontId="9" fillId="0" borderId="0" xfId="12" applyNumberFormat="1" applyFont="1" applyAlignment="1">
      <alignment horizontal="right"/>
    </xf>
    <xf numFmtId="37" fontId="10" fillId="0" borderId="0" xfId="12" applyNumberFormat="1" applyFont="1" applyAlignment="1">
      <alignment horizontal="right"/>
    </xf>
    <xf numFmtId="37" fontId="8" fillId="0" borderId="0" xfId="12" applyNumberFormat="1" applyFont="1" applyAlignment="1">
      <alignment horizontal="left"/>
    </xf>
    <xf numFmtId="37" fontId="9" fillId="0" borderId="0" xfId="12" applyNumberFormat="1" applyFont="1" applyAlignment="1">
      <alignment horizontal="left"/>
    </xf>
    <xf numFmtId="0" fontId="10" fillId="0" borderId="0" xfId="0" applyFont="1" applyAlignment="1">
      <alignment horizontal="center"/>
    </xf>
    <xf numFmtId="166" fontId="9" fillId="0" borderId="0" xfId="0" applyNumberFormat="1" applyFont="1" applyAlignment="1">
      <alignment horizontal="right"/>
    </xf>
    <xf numFmtId="41" fontId="9" fillId="0" borderId="5" xfId="0" applyNumberFormat="1" applyFont="1" applyBorder="1" applyAlignment="1">
      <alignment horizontal="center"/>
    </xf>
    <xf numFmtId="168" fontId="9" fillId="0" borderId="6" xfId="0" applyNumberFormat="1" applyFont="1" applyBorder="1" applyAlignment="1">
      <alignment horizontal="right"/>
    </xf>
    <xf numFmtId="168" fontId="9" fillId="0" borderId="0" xfId="0" applyNumberFormat="1" applyFont="1" applyAlignment="1">
      <alignment horizontal="right"/>
    </xf>
    <xf numFmtId="43" fontId="9" fillId="0" borderId="0" xfId="0" applyNumberFormat="1" applyFont="1" applyAlignment="1">
      <alignment horizontal="right"/>
    </xf>
    <xf numFmtId="0" fontId="11" fillId="0" borderId="0" xfId="0" quotePrefix="1" applyFont="1" applyAlignment="1">
      <alignment horizontal="center"/>
    </xf>
    <xf numFmtId="1" fontId="16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center"/>
    </xf>
    <xf numFmtId="41" fontId="9" fillId="0" borderId="3" xfId="12" quotePrefix="1" applyNumberFormat="1" applyFont="1" applyBorder="1" applyAlignment="1">
      <alignment horizontal="center"/>
    </xf>
    <xf numFmtId="0" fontId="9" fillId="0" borderId="0" xfId="0" applyFont="1" applyAlignment="1">
      <alignment horizontal="centerContinuous"/>
    </xf>
    <xf numFmtId="172" fontId="9" fillId="0" borderId="6" xfId="0" applyNumberFormat="1" applyFont="1" applyBorder="1" applyAlignment="1">
      <alignment horizontal="right"/>
    </xf>
    <xf numFmtId="172" fontId="9" fillId="0" borderId="0" xfId="0" applyNumberFormat="1" applyFont="1" applyAlignment="1">
      <alignment horizontal="right"/>
    </xf>
    <xf numFmtId="37" fontId="14" fillId="0" borderId="0" xfId="12" applyNumberFormat="1" applyFont="1" applyAlignment="1">
      <alignment horizontal="center"/>
    </xf>
    <xf numFmtId="38" fontId="9" fillId="0" borderId="0" xfId="12" applyNumberFormat="1" applyFont="1"/>
    <xf numFmtId="41" fontId="9" fillId="0" borderId="0" xfId="12" applyNumberFormat="1" applyFont="1"/>
    <xf numFmtId="41" fontId="9" fillId="0" borderId="9" xfId="12" applyNumberFormat="1" applyFont="1" applyBorder="1"/>
    <xf numFmtId="41" fontId="9" fillId="0" borderId="3" xfId="12" applyNumberFormat="1" applyFont="1" applyBorder="1"/>
    <xf numFmtId="41" fontId="9" fillId="0" borderId="6" xfId="12" applyNumberFormat="1" applyFont="1" applyBorder="1"/>
    <xf numFmtId="37" fontId="9" fillId="0" borderId="8" xfId="0" applyNumberFormat="1" applyFont="1" applyBorder="1"/>
    <xf numFmtId="41" fontId="9" fillId="0" borderId="7" xfId="0" applyNumberFormat="1" applyFont="1" applyBorder="1"/>
    <xf numFmtId="37" fontId="8" fillId="0" borderId="0" xfId="12" applyNumberFormat="1" applyFont="1"/>
    <xf numFmtId="41" fontId="9" fillId="0" borderId="5" xfId="12" applyNumberFormat="1" applyFont="1" applyBorder="1"/>
    <xf numFmtId="168" fontId="9" fillId="0" borderId="0" xfId="0" applyNumberFormat="1" applyFont="1"/>
    <xf numFmtId="43" fontId="9" fillId="0" borderId="0" xfId="0" applyNumberFormat="1" applyFont="1"/>
    <xf numFmtId="37" fontId="9" fillId="0" borderId="6" xfId="12" applyNumberFormat="1" applyFont="1" applyBorder="1"/>
    <xf numFmtId="49" fontId="16" fillId="0" borderId="0" xfId="0" applyNumberFormat="1" applyFont="1"/>
    <xf numFmtId="167" fontId="16" fillId="0" borderId="0" xfId="0" applyNumberFormat="1" applyFont="1"/>
    <xf numFmtId="49" fontId="17" fillId="0" borderId="0" xfId="0" applyNumberFormat="1" applyFont="1"/>
    <xf numFmtId="167" fontId="17" fillId="0" borderId="0" xfId="0" applyNumberFormat="1" applyFont="1"/>
    <xf numFmtId="49" fontId="18" fillId="0" borderId="0" xfId="0" applyNumberFormat="1" applyFont="1"/>
    <xf numFmtId="41" fontId="9" fillId="0" borderId="6" xfId="0" applyNumberFormat="1" applyFont="1" applyBorder="1"/>
    <xf numFmtId="172" fontId="9" fillId="0" borderId="0" xfId="0" applyNumberFormat="1" applyFont="1"/>
    <xf numFmtId="41" fontId="13" fillId="0" borderId="0" xfId="0" applyNumberFormat="1" applyFont="1"/>
    <xf numFmtId="37" fontId="13" fillId="0" borderId="0" xfId="0" applyNumberFormat="1" applyFont="1"/>
    <xf numFmtId="37" fontId="13" fillId="0" borderId="0" xfId="0" applyNumberFormat="1" applyFont="1" applyAlignment="1">
      <alignment horizontal="left"/>
    </xf>
    <xf numFmtId="41" fontId="13" fillId="0" borderId="3" xfId="0" applyNumberFormat="1" applyFont="1" applyBorder="1"/>
    <xf numFmtId="41" fontId="13" fillId="0" borderId="3" xfId="0" applyNumberFormat="1" applyFont="1" applyBorder="1" applyAlignment="1">
      <alignment horizontal="right"/>
    </xf>
    <xf numFmtId="164" fontId="12" fillId="0" borderId="0" xfId="0" applyNumberFormat="1" applyFont="1" applyAlignment="1">
      <alignment horizontal="center"/>
    </xf>
    <xf numFmtId="41" fontId="13" fillId="0" borderId="7" xfId="0" applyNumberFormat="1" applyFont="1" applyBorder="1" applyAlignment="1">
      <alignment horizontal="right"/>
    </xf>
    <xf numFmtId="37" fontId="10" fillId="0" borderId="0" xfId="0" applyNumberFormat="1" applyFont="1"/>
    <xf numFmtId="41" fontId="9" fillId="0" borderId="7" xfId="0" applyNumberFormat="1" applyFont="1" applyBorder="1" applyAlignment="1">
      <alignment horizontal="left"/>
    </xf>
    <xf numFmtId="41" fontId="13" fillId="0" borderId="6" xfId="0" applyNumberFormat="1" applyFont="1" applyBorder="1" applyAlignment="1">
      <alignment horizontal="right"/>
    </xf>
    <xf numFmtId="37" fontId="9" fillId="0" borderId="3" xfId="0" applyNumberFormat="1" applyFont="1" applyBorder="1" applyAlignment="1">
      <alignment horizontal="center"/>
    </xf>
    <xf numFmtId="41" fontId="9" fillId="0" borderId="3" xfId="0" applyNumberFormat="1" applyFont="1" applyBorder="1" applyAlignment="1">
      <alignment horizontal="center"/>
    </xf>
    <xf numFmtId="41" fontId="9" fillId="0" borderId="7" xfId="0" applyNumberFormat="1" applyFont="1" applyBorder="1" applyAlignment="1">
      <alignment horizontal="center"/>
    </xf>
    <xf numFmtId="166" fontId="9" fillId="0" borderId="7" xfId="0" applyNumberFormat="1" applyFont="1" applyBorder="1" applyAlignment="1">
      <alignment horizontal="center"/>
    </xf>
    <xf numFmtId="166" fontId="9" fillId="0" borderId="3" xfId="0" applyNumberFormat="1" applyFont="1" applyBorder="1" applyAlignment="1">
      <alignment horizontal="center"/>
    </xf>
  </cellXfs>
  <cellStyles count="17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9" xr:uid="{00000000-0005-0000-0000-000009000000}"/>
    <cellStyle name="Normal 3" xfId="10" xr:uid="{00000000-0005-0000-0000-00000A000000}"/>
    <cellStyle name="Normal_BS&amp;PL_Thai_FS example_2008_22 Jan 09_TF_Q4'08" xfId="16" xr:uid="{DC904D7A-11AB-4090-B6D1-218E53498AC5}"/>
    <cellStyle name="Normal_bs&amp;pl-t" xfId="11" xr:uid="{00000000-0005-0000-0000-00000B000000}"/>
    <cellStyle name="Normal_Samart Corp" xfId="12" xr:uid="{00000000-0005-0000-0000-00000C000000}"/>
    <cellStyle name="Percent" xfId="13" builtinId="5"/>
    <cellStyle name="Percent [2]" xfId="14" xr:uid="{00000000-0005-0000-0000-00000E000000}"/>
    <cellStyle name="Quantity" xfId="15" xr:uid="{00000000-0005-0000-0000-00000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8721" name="Line 7">
          <a:extLst>
            <a:ext uri="{FF2B5EF4-FFF2-40B4-BE49-F238E27FC236}">
              <a16:creationId xmlns:a16="http://schemas.microsoft.com/office/drawing/2014/main" id="{239C2C50-2F0F-C773-50BB-C1B0458FF28F}"/>
            </a:ext>
          </a:extLst>
        </xdr:cNvPr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8722" name="Line 8">
          <a:extLst>
            <a:ext uri="{FF2B5EF4-FFF2-40B4-BE49-F238E27FC236}">
              <a16:creationId xmlns:a16="http://schemas.microsoft.com/office/drawing/2014/main" id="{7AD096C3-1169-24E6-4CBC-1646F227D9F2}"/>
            </a:ext>
          </a:extLst>
        </xdr:cNvPr>
        <xdr:cNvSpPr>
          <a:spLocks noChangeShapeType="1"/>
        </xdr:cNvSpPr>
      </xdr:nvSpPr>
      <xdr:spPr bwMode="auto">
        <a:xfrm>
          <a:off x="23907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9781" name="Line 7">
          <a:extLst>
            <a:ext uri="{FF2B5EF4-FFF2-40B4-BE49-F238E27FC236}">
              <a16:creationId xmlns:a16="http://schemas.microsoft.com/office/drawing/2014/main" id="{4A40935D-CEEA-B0CA-E3F4-FA0CB8D58E7B}"/>
            </a:ext>
          </a:extLst>
        </xdr:cNvPr>
        <xdr:cNvSpPr>
          <a:spLocks noChangeShapeType="1"/>
        </xdr:cNvSpPr>
      </xdr:nvSpPr>
      <xdr:spPr bwMode="auto">
        <a:xfrm>
          <a:off x="2124075" y="11887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9782" name="Line 8">
          <a:extLst>
            <a:ext uri="{FF2B5EF4-FFF2-40B4-BE49-F238E27FC236}">
              <a16:creationId xmlns:a16="http://schemas.microsoft.com/office/drawing/2014/main" id="{BA68C664-01FF-DF1C-6C03-9E47A4DAB8EB}"/>
            </a:ext>
          </a:extLst>
        </xdr:cNvPr>
        <xdr:cNvSpPr>
          <a:spLocks noChangeShapeType="1"/>
        </xdr:cNvSpPr>
      </xdr:nvSpPr>
      <xdr:spPr bwMode="auto">
        <a:xfrm>
          <a:off x="2124075" y="11887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9783" name="Line 7">
          <a:extLst>
            <a:ext uri="{FF2B5EF4-FFF2-40B4-BE49-F238E27FC236}">
              <a16:creationId xmlns:a16="http://schemas.microsoft.com/office/drawing/2014/main" id="{3EA19105-4922-2E2B-DE03-F903F99C9A58}"/>
            </a:ext>
          </a:extLst>
        </xdr:cNvPr>
        <xdr:cNvSpPr>
          <a:spLocks noChangeShapeType="1"/>
        </xdr:cNvSpPr>
      </xdr:nvSpPr>
      <xdr:spPr bwMode="auto">
        <a:xfrm>
          <a:off x="2124075" y="11887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9784" name="Line 8">
          <a:extLst>
            <a:ext uri="{FF2B5EF4-FFF2-40B4-BE49-F238E27FC236}">
              <a16:creationId xmlns:a16="http://schemas.microsoft.com/office/drawing/2014/main" id="{6BDE6EB3-AAED-4456-674E-E10223740D3D}"/>
            </a:ext>
          </a:extLst>
        </xdr:cNvPr>
        <xdr:cNvSpPr>
          <a:spLocks noChangeShapeType="1"/>
        </xdr:cNvSpPr>
      </xdr:nvSpPr>
      <xdr:spPr bwMode="auto">
        <a:xfrm>
          <a:off x="2124075" y="11887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20"/>
  <sheetViews>
    <sheetView showGridLines="0" tabSelected="1" view="pageBreakPreview" zoomScaleNormal="115" zoomScaleSheetLayoutView="100" workbookViewId="0"/>
  </sheetViews>
  <sheetFormatPr defaultColWidth="10.7109375" defaultRowHeight="21" customHeight="1"/>
  <cols>
    <col min="1" max="1" width="35.85546875" style="9" customWidth="1"/>
    <col min="2" max="2" width="6.7109375" style="9" customWidth="1"/>
    <col min="3" max="3" width="7.140625" style="11" customWidth="1"/>
    <col min="4" max="4" width="7.5703125" style="18" customWidth="1"/>
    <col min="5" max="5" width="1.42578125" style="9" customWidth="1"/>
    <col min="6" max="6" width="13" style="18" customWidth="1"/>
    <col min="7" max="7" width="0.5703125" style="18" customWidth="1"/>
    <col min="8" max="8" width="13" style="18" customWidth="1"/>
    <col min="9" max="9" width="0.5703125" style="9" customWidth="1"/>
    <col min="10" max="10" width="13" style="18" customWidth="1"/>
    <col min="11" max="11" width="0.5703125" style="18" customWidth="1"/>
    <col min="12" max="12" width="11.5703125" style="18" customWidth="1"/>
    <col min="13" max="13" width="0.5703125" style="8" customWidth="1"/>
    <col min="14" max="16384" width="10.7109375" style="9"/>
  </cols>
  <sheetData>
    <row r="1" spans="1:13" ht="21" customHeight="1">
      <c r="A1" s="5" t="s">
        <v>20</v>
      </c>
      <c r="B1" s="6"/>
      <c r="C1" s="7"/>
      <c r="D1" s="41"/>
      <c r="E1" s="6"/>
      <c r="F1" s="41"/>
      <c r="G1" s="41"/>
      <c r="H1" s="41"/>
      <c r="I1" s="6"/>
      <c r="J1" s="41"/>
      <c r="K1" s="41"/>
      <c r="L1" s="41"/>
    </row>
    <row r="2" spans="1:13" ht="21" customHeight="1">
      <c r="A2" s="5" t="s">
        <v>124</v>
      </c>
      <c r="B2" s="6"/>
      <c r="C2" s="7"/>
      <c r="D2" s="41"/>
      <c r="E2" s="6"/>
      <c r="F2" s="41"/>
      <c r="G2" s="41"/>
      <c r="H2" s="41"/>
      <c r="I2" s="6"/>
      <c r="J2" s="41"/>
      <c r="K2" s="41"/>
      <c r="L2" s="41"/>
    </row>
    <row r="3" spans="1:13" ht="21" customHeight="1">
      <c r="A3" s="5" t="s">
        <v>284</v>
      </c>
      <c r="B3" s="6"/>
      <c r="C3" s="7"/>
      <c r="D3" s="41"/>
      <c r="E3" s="6"/>
      <c r="F3" s="41"/>
      <c r="G3" s="41"/>
      <c r="H3" s="41"/>
      <c r="I3" s="6"/>
      <c r="J3" s="41"/>
      <c r="K3" s="41"/>
      <c r="L3" s="41"/>
    </row>
    <row r="4" spans="1:13" ht="21" customHeight="1">
      <c r="A4" s="42"/>
      <c r="C4" s="9"/>
      <c r="D4" s="9"/>
      <c r="E4" s="10"/>
      <c r="F4" s="10"/>
      <c r="G4" s="10"/>
      <c r="H4" s="10"/>
      <c r="I4" s="10"/>
      <c r="J4" s="10"/>
      <c r="K4" s="9"/>
      <c r="L4" s="9"/>
      <c r="M4" s="8" t="s">
        <v>71</v>
      </c>
    </row>
    <row r="5" spans="1:13" ht="21" customHeight="1">
      <c r="D5" s="11"/>
      <c r="E5" s="11"/>
      <c r="F5" s="123" t="s">
        <v>17</v>
      </c>
      <c r="G5" s="123"/>
      <c r="H5" s="123"/>
      <c r="J5" s="123" t="s">
        <v>18</v>
      </c>
      <c r="K5" s="123"/>
      <c r="L5" s="123"/>
      <c r="M5" s="9"/>
    </row>
    <row r="6" spans="1:13" ht="21" customHeight="1">
      <c r="A6" s="42"/>
      <c r="D6" s="9"/>
      <c r="E6" s="11"/>
      <c r="F6" s="13" t="s">
        <v>184</v>
      </c>
      <c r="G6" s="14"/>
      <c r="H6" s="13" t="s">
        <v>151</v>
      </c>
      <c r="I6" s="14"/>
      <c r="J6" s="13" t="s">
        <v>184</v>
      </c>
      <c r="K6" s="14"/>
      <c r="L6" s="13" t="s">
        <v>151</v>
      </c>
    </row>
    <row r="7" spans="1:13" ht="21" customHeight="1">
      <c r="A7" s="42"/>
      <c r="D7" s="15" t="s">
        <v>0</v>
      </c>
      <c r="E7" s="15"/>
      <c r="F7" s="43">
        <v>2024</v>
      </c>
      <c r="G7" s="16"/>
      <c r="H7" s="43">
        <v>2023</v>
      </c>
      <c r="I7" s="16"/>
      <c r="J7" s="43">
        <v>2024</v>
      </c>
      <c r="K7" s="16"/>
      <c r="L7" s="43">
        <v>2023</v>
      </c>
    </row>
    <row r="8" spans="1:13" ht="21" customHeight="1">
      <c r="A8" s="42"/>
      <c r="D8" s="15"/>
      <c r="E8" s="15"/>
      <c r="F8" s="14" t="s">
        <v>133</v>
      </c>
      <c r="G8" s="44"/>
      <c r="H8" s="45" t="s">
        <v>135</v>
      </c>
      <c r="J8" s="14" t="s">
        <v>133</v>
      </c>
      <c r="K8" s="44"/>
      <c r="L8" s="45" t="s">
        <v>135</v>
      </c>
      <c r="M8" s="9"/>
    </row>
    <row r="9" spans="1:13" ht="21" customHeight="1">
      <c r="B9" s="17"/>
      <c r="D9" s="15"/>
      <c r="E9" s="15"/>
      <c r="F9" s="46" t="s">
        <v>134</v>
      </c>
      <c r="G9" s="16"/>
      <c r="H9" s="46"/>
      <c r="I9" s="47"/>
      <c r="J9" s="46" t="s">
        <v>134</v>
      </c>
      <c r="K9" s="16"/>
      <c r="L9" s="46"/>
    </row>
    <row r="10" spans="1:13" ht="21" customHeight="1">
      <c r="A10" s="5" t="s">
        <v>25</v>
      </c>
      <c r="B10" s="17"/>
      <c r="D10" s="15"/>
      <c r="E10" s="15"/>
      <c r="F10" s="46"/>
      <c r="G10" s="16"/>
      <c r="H10" s="46"/>
      <c r="I10" s="47"/>
      <c r="J10" s="46"/>
      <c r="K10" s="46"/>
      <c r="L10" s="46"/>
    </row>
    <row r="11" spans="1:13" ht="21" customHeight="1">
      <c r="A11" s="5" t="s">
        <v>24</v>
      </c>
      <c r="D11" s="11"/>
      <c r="E11" s="11"/>
      <c r="G11" s="9"/>
    </row>
    <row r="12" spans="1:13" ht="21" customHeight="1">
      <c r="A12" s="17" t="s">
        <v>21</v>
      </c>
      <c r="B12" s="17"/>
      <c r="D12" s="48"/>
      <c r="E12" s="19"/>
      <c r="F12" s="49">
        <v>1933884</v>
      </c>
      <c r="G12" s="49"/>
      <c r="H12" s="49">
        <v>2455311</v>
      </c>
      <c r="I12" s="49"/>
      <c r="J12" s="49">
        <v>430472</v>
      </c>
      <c r="K12" s="49"/>
      <c r="L12" s="49">
        <v>519307</v>
      </c>
      <c r="M12" s="49"/>
    </row>
    <row r="13" spans="1:13" ht="21" customHeight="1">
      <c r="A13" s="17" t="s">
        <v>86</v>
      </c>
      <c r="B13" s="17"/>
      <c r="D13" s="48">
        <v>3</v>
      </c>
      <c r="E13" s="19"/>
      <c r="F13" s="49">
        <v>1958218</v>
      </c>
      <c r="G13" s="49"/>
      <c r="H13" s="49">
        <v>3005620</v>
      </c>
      <c r="I13" s="49"/>
      <c r="J13" s="49">
        <v>580814</v>
      </c>
      <c r="K13" s="49"/>
      <c r="L13" s="49">
        <v>1012356</v>
      </c>
      <c r="M13" s="49"/>
    </row>
    <row r="14" spans="1:13" ht="21" customHeight="1">
      <c r="A14" s="17" t="s">
        <v>64</v>
      </c>
      <c r="B14" s="17"/>
      <c r="D14" s="48"/>
      <c r="E14" s="19"/>
      <c r="F14" s="49">
        <v>2744012</v>
      </c>
      <c r="G14" s="49"/>
      <c r="H14" s="49">
        <v>3183377</v>
      </c>
      <c r="I14" s="49"/>
      <c r="J14" s="49">
        <v>83554</v>
      </c>
      <c r="K14" s="49"/>
      <c r="L14" s="49">
        <v>100620</v>
      </c>
      <c r="M14" s="49"/>
    </row>
    <row r="15" spans="1:13" ht="21" customHeight="1">
      <c r="A15" s="17" t="s">
        <v>140</v>
      </c>
      <c r="B15" s="17"/>
      <c r="D15" s="48">
        <v>4</v>
      </c>
      <c r="E15" s="19"/>
      <c r="F15" s="49">
        <v>128517</v>
      </c>
      <c r="G15" s="49"/>
      <c r="H15" s="49">
        <v>126413</v>
      </c>
      <c r="I15" s="49"/>
      <c r="J15" s="49">
        <v>0</v>
      </c>
      <c r="K15" s="49"/>
      <c r="L15" s="49">
        <v>0</v>
      </c>
      <c r="M15" s="49"/>
    </row>
    <row r="16" spans="1:13" ht="21" customHeight="1">
      <c r="A16" s="17" t="s">
        <v>87</v>
      </c>
      <c r="B16" s="17"/>
      <c r="D16" s="48" t="s">
        <v>291</v>
      </c>
      <c r="E16" s="19"/>
      <c r="F16" s="49">
        <v>18749</v>
      </c>
      <c r="G16" s="49"/>
      <c r="H16" s="49">
        <v>20850</v>
      </c>
      <c r="I16" s="49"/>
      <c r="J16" s="49">
        <v>188327</v>
      </c>
      <c r="K16" s="49"/>
      <c r="L16" s="49">
        <v>188342</v>
      </c>
      <c r="M16" s="49"/>
    </row>
    <row r="17" spans="1:13" ht="21" customHeight="1">
      <c r="A17" s="17" t="s">
        <v>112</v>
      </c>
      <c r="B17" s="17"/>
      <c r="D17" s="50"/>
      <c r="E17" s="19"/>
      <c r="F17" s="49">
        <v>479316</v>
      </c>
      <c r="G17" s="49"/>
      <c r="H17" s="49">
        <v>533666</v>
      </c>
      <c r="I17" s="49"/>
      <c r="J17" s="49">
        <v>0</v>
      </c>
      <c r="K17" s="49"/>
      <c r="L17" s="49">
        <v>0</v>
      </c>
      <c r="M17" s="49"/>
    </row>
    <row r="18" spans="1:13" ht="21" customHeight="1">
      <c r="A18" s="51" t="s">
        <v>177</v>
      </c>
      <c r="B18" s="17"/>
      <c r="D18" s="48">
        <v>6</v>
      </c>
      <c r="E18" s="19"/>
      <c r="F18" s="49">
        <v>7234</v>
      </c>
      <c r="G18" s="49"/>
      <c r="H18" s="49">
        <v>3200</v>
      </c>
      <c r="I18" s="49"/>
      <c r="J18" s="49">
        <v>4839</v>
      </c>
      <c r="K18" s="49"/>
      <c r="L18" s="49">
        <v>1488</v>
      </c>
      <c r="M18" s="49"/>
    </row>
    <row r="19" spans="1:13" ht="21" customHeight="1">
      <c r="A19" s="17" t="s">
        <v>22</v>
      </c>
      <c r="B19" s="17"/>
      <c r="D19" s="48">
        <v>7</v>
      </c>
      <c r="E19" s="19"/>
      <c r="F19" s="49">
        <v>1374260</v>
      </c>
      <c r="G19" s="49"/>
      <c r="H19" s="49">
        <v>1357214</v>
      </c>
      <c r="I19" s="49"/>
      <c r="J19" s="49">
        <v>56133</v>
      </c>
      <c r="K19" s="49"/>
      <c r="L19" s="49">
        <v>54082</v>
      </c>
      <c r="M19" s="49"/>
    </row>
    <row r="20" spans="1:13" ht="21" customHeight="1">
      <c r="A20" s="5" t="s">
        <v>26</v>
      </c>
      <c r="D20" s="48"/>
      <c r="E20" s="48"/>
      <c r="F20" s="52">
        <f>SUM(F12:F19)</f>
        <v>8644190</v>
      </c>
      <c r="G20" s="49"/>
      <c r="H20" s="52">
        <f>SUM(H12:H19)</f>
        <v>10685651</v>
      </c>
      <c r="I20" s="49"/>
      <c r="J20" s="52">
        <f>SUM(J12:J19)</f>
        <v>1344139</v>
      </c>
      <c r="K20" s="49"/>
      <c r="L20" s="52">
        <f>SUM(L12:L19)</f>
        <v>1876195</v>
      </c>
    </row>
    <row r="21" spans="1:13" ht="21" customHeight="1">
      <c r="A21" s="5" t="s">
        <v>27</v>
      </c>
      <c r="D21" s="48"/>
      <c r="E21" s="53"/>
      <c r="F21" s="54"/>
      <c r="G21" s="55"/>
      <c r="H21" s="54"/>
      <c r="I21" s="56"/>
      <c r="J21" s="54"/>
      <c r="K21" s="54"/>
      <c r="L21" s="54"/>
    </row>
    <row r="22" spans="1:13" ht="21" customHeight="1">
      <c r="A22" s="17" t="s">
        <v>28</v>
      </c>
      <c r="B22" s="17"/>
      <c r="D22" s="50"/>
      <c r="E22" s="19"/>
      <c r="F22" s="57">
        <v>103631</v>
      </c>
      <c r="G22" s="57"/>
      <c r="H22" s="57">
        <v>103100</v>
      </c>
      <c r="I22" s="57"/>
      <c r="J22" s="49">
        <v>0</v>
      </c>
      <c r="K22" s="49"/>
      <c r="L22" s="49">
        <v>0</v>
      </c>
      <c r="M22" s="49"/>
    </row>
    <row r="23" spans="1:13" ht="21" customHeight="1">
      <c r="A23" s="51" t="s">
        <v>220</v>
      </c>
      <c r="B23" s="58"/>
      <c r="C23" s="48"/>
      <c r="D23" s="48">
        <v>6</v>
      </c>
      <c r="E23" s="19"/>
      <c r="F23" s="57">
        <v>32524</v>
      </c>
      <c r="G23" s="57"/>
      <c r="H23" s="57">
        <v>32594</v>
      </c>
      <c r="I23" s="57"/>
      <c r="J23" s="49">
        <v>11289</v>
      </c>
      <c r="K23" s="49"/>
      <c r="L23" s="49">
        <v>12725</v>
      </c>
      <c r="M23" s="49"/>
    </row>
    <row r="24" spans="1:13" ht="21" customHeight="1">
      <c r="A24" s="17" t="s">
        <v>250</v>
      </c>
      <c r="B24" s="58"/>
      <c r="C24" s="48"/>
      <c r="D24" s="48">
        <v>4</v>
      </c>
      <c r="E24" s="19"/>
      <c r="F24" s="49">
        <v>289879</v>
      </c>
      <c r="G24" s="57"/>
      <c r="H24" s="49">
        <v>344504</v>
      </c>
      <c r="I24" s="57"/>
      <c r="J24" s="49">
        <v>0</v>
      </c>
      <c r="K24" s="49"/>
      <c r="L24" s="49">
        <v>0</v>
      </c>
      <c r="M24" s="49"/>
    </row>
    <row r="25" spans="1:13" ht="21" customHeight="1">
      <c r="A25" s="17" t="s">
        <v>88</v>
      </c>
      <c r="B25" s="17"/>
      <c r="D25" s="48">
        <v>8</v>
      </c>
      <c r="E25" s="19"/>
      <c r="F25" s="57">
        <v>0</v>
      </c>
      <c r="G25" s="57"/>
      <c r="H25" s="57">
        <v>0</v>
      </c>
      <c r="I25" s="57"/>
      <c r="J25" s="49">
        <v>3687787</v>
      </c>
      <c r="K25" s="49"/>
      <c r="L25" s="49">
        <v>3913787</v>
      </c>
      <c r="M25" s="49"/>
    </row>
    <row r="26" spans="1:13" ht="21" customHeight="1">
      <c r="A26" s="17" t="s">
        <v>129</v>
      </c>
      <c r="B26" s="17"/>
      <c r="D26" s="48"/>
      <c r="E26" s="19"/>
      <c r="F26" s="49">
        <v>84636</v>
      </c>
      <c r="G26" s="57"/>
      <c r="H26" s="49">
        <v>84636</v>
      </c>
      <c r="I26" s="57"/>
      <c r="J26" s="49">
        <v>74342</v>
      </c>
      <c r="K26" s="49"/>
      <c r="L26" s="49">
        <v>79193</v>
      </c>
      <c r="M26" s="49"/>
    </row>
    <row r="27" spans="1:13" ht="21" customHeight="1">
      <c r="A27" s="9" t="s">
        <v>89</v>
      </c>
      <c r="B27" s="17"/>
      <c r="D27" s="48">
        <v>9</v>
      </c>
      <c r="E27" s="19"/>
      <c r="F27" s="49">
        <v>5159126</v>
      </c>
      <c r="G27" s="49"/>
      <c r="H27" s="49">
        <v>5450747</v>
      </c>
      <c r="I27" s="49"/>
      <c r="J27" s="49">
        <v>1578589</v>
      </c>
      <c r="K27" s="49"/>
      <c r="L27" s="49">
        <v>1694948</v>
      </c>
      <c r="M27" s="49"/>
    </row>
    <row r="28" spans="1:13" ht="21" customHeight="1">
      <c r="A28" s="9" t="s">
        <v>178</v>
      </c>
      <c r="D28" s="48">
        <v>10</v>
      </c>
      <c r="E28" s="19"/>
      <c r="F28" s="49">
        <v>198025</v>
      </c>
      <c r="G28" s="49"/>
      <c r="H28" s="49">
        <v>223485</v>
      </c>
      <c r="I28" s="49"/>
      <c r="J28" s="49">
        <v>50704</v>
      </c>
      <c r="K28" s="49"/>
      <c r="L28" s="49">
        <v>55409</v>
      </c>
      <c r="M28" s="49"/>
    </row>
    <row r="29" spans="1:13" ht="21" customHeight="1">
      <c r="A29" s="9" t="s">
        <v>90</v>
      </c>
      <c r="D29" s="50"/>
      <c r="E29" s="19"/>
      <c r="F29" s="57">
        <v>236712</v>
      </c>
      <c r="G29" s="49"/>
      <c r="H29" s="57">
        <v>236712</v>
      </c>
      <c r="I29" s="49"/>
      <c r="J29" s="49">
        <v>0</v>
      </c>
      <c r="K29" s="49"/>
      <c r="L29" s="49">
        <v>0</v>
      </c>
      <c r="M29" s="49"/>
    </row>
    <row r="30" spans="1:13" ht="21" customHeight="1">
      <c r="A30" s="9" t="s">
        <v>91</v>
      </c>
      <c r="D30" s="48"/>
      <c r="E30" s="19"/>
      <c r="F30" s="57">
        <v>1233216</v>
      </c>
      <c r="G30" s="49"/>
      <c r="H30" s="57">
        <v>1188282</v>
      </c>
      <c r="I30" s="49"/>
      <c r="J30" s="57">
        <v>14826</v>
      </c>
      <c r="K30" s="49"/>
      <c r="L30" s="57">
        <v>17765</v>
      </c>
      <c r="M30" s="49"/>
    </row>
    <row r="31" spans="1:13" ht="21" customHeight="1">
      <c r="A31" s="9" t="s">
        <v>130</v>
      </c>
      <c r="D31" s="94"/>
      <c r="E31" s="19"/>
      <c r="F31" s="49">
        <v>320901</v>
      </c>
      <c r="G31" s="49"/>
      <c r="H31" s="49">
        <v>311511</v>
      </c>
      <c r="I31" s="49"/>
      <c r="J31" s="49">
        <v>0</v>
      </c>
      <c r="K31" s="49"/>
      <c r="L31" s="49">
        <v>0</v>
      </c>
      <c r="M31" s="49"/>
    </row>
    <row r="32" spans="1:13" ht="21" customHeight="1">
      <c r="A32" s="9" t="s">
        <v>29</v>
      </c>
      <c r="D32" s="94"/>
      <c r="E32" s="19"/>
      <c r="F32" s="49"/>
      <c r="G32" s="49"/>
      <c r="H32" s="49"/>
      <c r="I32" s="49"/>
      <c r="J32" s="49"/>
      <c r="K32" s="49"/>
      <c r="L32" s="49"/>
      <c r="M32" s="49"/>
    </row>
    <row r="33" spans="1:13" ht="21" customHeight="1">
      <c r="A33" s="9" t="s">
        <v>30</v>
      </c>
      <c r="D33" s="94"/>
      <c r="E33" s="19"/>
      <c r="F33" s="59">
        <v>314</v>
      </c>
      <c r="G33" s="49"/>
      <c r="H33" s="59">
        <v>314</v>
      </c>
      <c r="I33" s="49"/>
      <c r="J33" s="59">
        <v>0</v>
      </c>
      <c r="K33" s="49"/>
      <c r="L33" s="59">
        <v>0</v>
      </c>
      <c r="M33" s="49"/>
    </row>
    <row r="34" spans="1:13" ht="21" customHeight="1">
      <c r="A34" s="9" t="s">
        <v>23</v>
      </c>
      <c r="D34" s="48"/>
      <c r="E34" s="48"/>
      <c r="F34" s="60">
        <v>401662</v>
      </c>
      <c r="G34" s="49"/>
      <c r="H34" s="60">
        <v>447322</v>
      </c>
      <c r="I34" s="49"/>
      <c r="J34" s="60">
        <v>28647</v>
      </c>
      <c r="K34" s="49"/>
      <c r="L34" s="60">
        <v>26404</v>
      </c>
      <c r="M34" s="49"/>
    </row>
    <row r="35" spans="1:13" ht="21" customHeight="1">
      <c r="A35" s="9" t="s">
        <v>31</v>
      </c>
      <c r="D35" s="48"/>
      <c r="E35" s="48"/>
      <c r="F35" s="61">
        <f>SUM(F33:F34)</f>
        <v>401976</v>
      </c>
      <c r="G35" s="49"/>
      <c r="H35" s="61">
        <f>SUM(H33:H34)</f>
        <v>447636</v>
      </c>
      <c r="I35" s="49"/>
      <c r="J35" s="61">
        <f>SUM(J33:J34)</f>
        <v>28647</v>
      </c>
      <c r="K35" s="49"/>
      <c r="L35" s="61">
        <f>SUM(L33:L34)</f>
        <v>26404</v>
      </c>
      <c r="M35" s="49"/>
    </row>
    <row r="36" spans="1:13" ht="21" customHeight="1">
      <c r="A36" s="5" t="s">
        <v>32</v>
      </c>
      <c r="D36" s="48"/>
      <c r="E36" s="48"/>
      <c r="F36" s="61">
        <f>SUM(F22:F34)</f>
        <v>8060626</v>
      </c>
      <c r="G36" s="49"/>
      <c r="H36" s="61">
        <f>SUM(H22:H34)</f>
        <v>8423207</v>
      </c>
      <c r="I36" s="49"/>
      <c r="J36" s="61">
        <f>SUM(J22:J34)</f>
        <v>5446184</v>
      </c>
      <c r="K36" s="49"/>
      <c r="L36" s="61">
        <f>SUM(L22:L34)</f>
        <v>5800231</v>
      </c>
      <c r="M36" s="19"/>
    </row>
    <row r="37" spans="1:13" ht="21" customHeight="1" thickBot="1">
      <c r="A37" s="5" t="s">
        <v>33</v>
      </c>
      <c r="D37" s="48"/>
      <c r="E37" s="48"/>
      <c r="F37" s="62">
        <f>SUM(F20+F36)</f>
        <v>16704816</v>
      </c>
      <c r="G37" s="49"/>
      <c r="H37" s="62">
        <f>SUM(H20+H36)</f>
        <v>19108858</v>
      </c>
      <c r="I37" s="49"/>
      <c r="J37" s="62">
        <f>SUM(J20+J36)</f>
        <v>6790323</v>
      </c>
      <c r="K37" s="49"/>
      <c r="L37" s="62">
        <f>SUM(L20+L36)</f>
        <v>7676426</v>
      </c>
      <c r="M37" s="49"/>
    </row>
    <row r="38" spans="1:13" ht="21" customHeight="1" thickTop="1">
      <c r="D38" s="20"/>
      <c r="E38" s="20"/>
      <c r="F38" s="20"/>
      <c r="G38" s="20"/>
      <c r="H38" s="20"/>
      <c r="I38" s="20"/>
      <c r="J38" s="20"/>
      <c r="K38" s="20"/>
      <c r="L38" s="20"/>
    </row>
    <row r="39" spans="1:13" ht="21" customHeight="1">
      <c r="A39" s="9" t="s">
        <v>1</v>
      </c>
    </row>
    <row r="42" spans="1:13" ht="21" customHeight="1">
      <c r="A42" s="5" t="s">
        <v>20</v>
      </c>
      <c r="B42" s="6"/>
      <c r="C42" s="7"/>
      <c r="D42" s="41"/>
      <c r="E42" s="6"/>
      <c r="F42" s="41"/>
      <c r="G42" s="41"/>
      <c r="H42" s="41"/>
      <c r="I42" s="6"/>
      <c r="J42" s="41"/>
      <c r="K42" s="41"/>
      <c r="L42" s="41"/>
    </row>
    <row r="43" spans="1:13" ht="21" customHeight="1">
      <c r="A43" s="5" t="s">
        <v>106</v>
      </c>
      <c r="B43" s="6"/>
      <c r="C43" s="7"/>
      <c r="D43" s="41"/>
      <c r="E43" s="6"/>
      <c r="F43" s="41"/>
      <c r="G43" s="41"/>
      <c r="H43" s="41"/>
      <c r="I43" s="6"/>
      <c r="J43" s="41"/>
      <c r="K43" s="41"/>
      <c r="L43" s="41"/>
    </row>
    <row r="44" spans="1:13" ht="21" customHeight="1">
      <c r="A44" s="5" t="s">
        <v>284</v>
      </c>
      <c r="B44" s="6"/>
      <c r="C44" s="7"/>
      <c r="D44" s="41"/>
      <c r="E44" s="6"/>
      <c r="F44" s="41"/>
      <c r="G44" s="41"/>
      <c r="H44" s="41"/>
      <c r="I44" s="6"/>
      <c r="J44" s="41"/>
      <c r="K44" s="41"/>
      <c r="L44" s="41"/>
    </row>
    <row r="45" spans="1:13" ht="21" customHeight="1">
      <c r="A45" s="42"/>
      <c r="C45" s="9"/>
      <c r="D45" s="9"/>
      <c r="E45" s="10"/>
      <c r="F45" s="10"/>
      <c r="G45" s="10"/>
      <c r="H45" s="10"/>
      <c r="I45" s="10"/>
      <c r="J45" s="10"/>
      <c r="K45" s="9"/>
      <c r="L45" s="9"/>
      <c r="M45" s="8" t="s">
        <v>71</v>
      </c>
    </row>
    <row r="46" spans="1:13" ht="21" customHeight="1">
      <c r="D46" s="11"/>
      <c r="E46" s="11"/>
      <c r="F46" s="123" t="s">
        <v>17</v>
      </c>
      <c r="G46" s="123"/>
      <c r="H46" s="123"/>
      <c r="J46" s="123" t="s">
        <v>18</v>
      </c>
      <c r="K46" s="123"/>
      <c r="L46" s="123"/>
      <c r="M46" s="9"/>
    </row>
    <row r="47" spans="1:13" ht="21" customHeight="1">
      <c r="A47" s="42"/>
      <c r="D47" s="9"/>
      <c r="E47" s="11"/>
      <c r="F47" s="13" t="s">
        <v>184</v>
      </c>
      <c r="G47" s="14"/>
      <c r="H47" s="13" t="s">
        <v>151</v>
      </c>
      <c r="I47" s="14"/>
      <c r="J47" s="13" t="s">
        <v>184</v>
      </c>
      <c r="K47" s="14"/>
      <c r="L47" s="13" t="s">
        <v>151</v>
      </c>
    </row>
    <row r="48" spans="1:13" ht="21" customHeight="1">
      <c r="A48" s="42"/>
      <c r="D48" s="15" t="s">
        <v>0</v>
      </c>
      <c r="E48" s="15"/>
      <c r="F48" s="43">
        <v>2024</v>
      </c>
      <c r="G48" s="16"/>
      <c r="H48" s="43">
        <v>2023</v>
      </c>
      <c r="I48" s="16"/>
      <c r="J48" s="43">
        <v>2024</v>
      </c>
      <c r="K48" s="16"/>
      <c r="L48" s="43">
        <v>2023</v>
      </c>
    </row>
    <row r="49" spans="1:33" ht="21" customHeight="1">
      <c r="A49" s="42"/>
      <c r="D49" s="15"/>
      <c r="E49" s="15"/>
      <c r="F49" s="14" t="s">
        <v>133</v>
      </c>
      <c r="G49" s="44"/>
      <c r="H49" s="45" t="s">
        <v>135</v>
      </c>
      <c r="J49" s="14" t="s">
        <v>133</v>
      </c>
      <c r="K49" s="44"/>
      <c r="L49" s="45" t="s">
        <v>135</v>
      </c>
      <c r="M49" s="9"/>
    </row>
    <row r="50" spans="1:33" ht="21" customHeight="1">
      <c r="B50" s="17"/>
      <c r="D50" s="15"/>
      <c r="E50" s="15"/>
      <c r="F50" s="46" t="s">
        <v>134</v>
      </c>
      <c r="G50" s="16"/>
      <c r="H50" s="46"/>
      <c r="I50" s="47"/>
      <c r="J50" s="46" t="s">
        <v>134</v>
      </c>
      <c r="K50" s="16"/>
      <c r="L50" s="46"/>
    </row>
    <row r="51" spans="1:33" ht="21" customHeight="1">
      <c r="A51" s="5" t="s">
        <v>35</v>
      </c>
      <c r="D51" s="11"/>
      <c r="E51" s="11"/>
      <c r="G51" s="9"/>
    </row>
    <row r="52" spans="1:33" ht="21" customHeight="1">
      <c r="A52" s="5" t="s">
        <v>34</v>
      </c>
      <c r="D52" s="11"/>
      <c r="E52" s="11"/>
      <c r="G52" s="9"/>
    </row>
    <row r="53" spans="1:33" ht="21" customHeight="1">
      <c r="A53" s="9" t="s">
        <v>234</v>
      </c>
      <c r="D53" s="48">
        <v>11</v>
      </c>
      <c r="E53" s="19"/>
      <c r="F53" s="57">
        <v>948119</v>
      </c>
      <c r="G53" s="95"/>
      <c r="H53" s="57">
        <v>2406037</v>
      </c>
      <c r="I53" s="95"/>
      <c r="J53" s="57">
        <v>200000</v>
      </c>
      <c r="K53" s="95"/>
      <c r="L53" s="57">
        <v>548667</v>
      </c>
      <c r="M53" s="95"/>
    </row>
    <row r="54" spans="1:33" ht="21" customHeight="1">
      <c r="A54" s="9" t="s">
        <v>92</v>
      </c>
      <c r="D54" s="48">
        <v>12</v>
      </c>
      <c r="E54" s="19"/>
      <c r="F54" s="57">
        <v>1263819</v>
      </c>
      <c r="G54" s="95"/>
      <c r="H54" s="57">
        <v>1886247</v>
      </c>
      <c r="I54" s="95"/>
      <c r="J54" s="57">
        <v>366808</v>
      </c>
      <c r="K54" s="95"/>
      <c r="L54" s="57">
        <v>357740</v>
      </c>
      <c r="M54" s="95"/>
    </row>
    <row r="55" spans="1:33" ht="21" customHeight="1">
      <c r="A55" s="9" t="s">
        <v>87</v>
      </c>
      <c r="D55" s="48" t="s">
        <v>293</v>
      </c>
      <c r="E55" s="19"/>
      <c r="F55" s="57">
        <v>10379</v>
      </c>
      <c r="G55" s="95"/>
      <c r="H55" s="57">
        <v>10379</v>
      </c>
      <c r="I55" s="95"/>
      <c r="J55" s="57">
        <v>680834</v>
      </c>
      <c r="K55" s="95"/>
      <c r="L55" s="57">
        <v>587545</v>
      </c>
      <c r="M55" s="95"/>
    </row>
    <row r="56" spans="1:33" ht="21" customHeight="1">
      <c r="A56" s="9" t="s">
        <v>292</v>
      </c>
      <c r="D56" s="48">
        <v>14</v>
      </c>
      <c r="E56" s="19"/>
      <c r="F56" s="57">
        <v>1673600</v>
      </c>
      <c r="G56" s="95"/>
      <c r="H56" s="57">
        <v>0</v>
      </c>
      <c r="I56" s="95"/>
      <c r="J56" s="57">
        <v>1673600</v>
      </c>
      <c r="K56" s="95"/>
      <c r="L56" s="57">
        <v>0</v>
      </c>
      <c r="M56" s="95"/>
    </row>
    <row r="57" spans="1:33" ht="21" customHeight="1">
      <c r="A57" s="9" t="s">
        <v>176</v>
      </c>
      <c r="D57" s="48">
        <v>15</v>
      </c>
      <c r="E57" s="19"/>
      <c r="F57" s="57">
        <v>2096816</v>
      </c>
      <c r="G57" s="95"/>
      <c r="H57" s="57">
        <v>2260834</v>
      </c>
      <c r="I57" s="95"/>
      <c r="J57" s="57">
        <v>219344</v>
      </c>
      <c r="K57" s="95"/>
      <c r="L57" s="57">
        <v>219016</v>
      </c>
      <c r="M57" s="95"/>
      <c r="AG57" s="9" t="s">
        <v>116</v>
      </c>
    </row>
    <row r="58" spans="1:33" ht="21" customHeight="1">
      <c r="A58" s="9" t="s">
        <v>180</v>
      </c>
      <c r="D58" s="48">
        <v>10</v>
      </c>
      <c r="E58" s="19"/>
      <c r="F58" s="57">
        <v>70886</v>
      </c>
      <c r="G58" s="95"/>
      <c r="H58" s="57">
        <v>63100</v>
      </c>
      <c r="I58" s="95"/>
      <c r="J58" s="57">
        <v>18149</v>
      </c>
      <c r="K58" s="95"/>
      <c r="L58" s="57">
        <v>14246</v>
      </c>
      <c r="M58" s="95"/>
    </row>
    <row r="59" spans="1:33" ht="21" customHeight="1">
      <c r="A59" s="9" t="s">
        <v>113</v>
      </c>
      <c r="D59" s="48"/>
      <c r="E59" s="19"/>
      <c r="F59" s="57">
        <v>61302</v>
      </c>
      <c r="G59" s="95"/>
      <c r="H59" s="57">
        <v>83189</v>
      </c>
      <c r="I59" s="95"/>
      <c r="J59" s="57">
        <v>0</v>
      </c>
      <c r="K59" s="95"/>
      <c r="L59" s="57">
        <v>0</v>
      </c>
      <c r="M59" s="95"/>
    </row>
    <row r="60" spans="1:33" ht="21" customHeight="1">
      <c r="A60" s="9" t="s">
        <v>93</v>
      </c>
      <c r="D60" s="50"/>
      <c r="E60" s="19"/>
      <c r="F60" s="57">
        <v>1187202</v>
      </c>
      <c r="G60" s="95"/>
      <c r="H60" s="57">
        <v>1337971</v>
      </c>
      <c r="I60" s="95"/>
      <c r="J60" s="57">
        <v>171</v>
      </c>
      <c r="K60" s="95"/>
      <c r="L60" s="57">
        <v>0</v>
      </c>
      <c r="M60" s="95"/>
    </row>
    <row r="61" spans="1:33" ht="21" customHeight="1">
      <c r="A61" s="9" t="s">
        <v>153</v>
      </c>
      <c r="D61" s="48"/>
      <c r="E61" s="19"/>
      <c r="F61" s="57">
        <v>57476</v>
      </c>
      <c r="G61" s="95"/>
      <c r="H61" s="57">
        <v>111277</v>
      </c>
      <c r="I61" s="95"/>
      <c r="J61" s="57">
        <v>0</v>
      </c>
      <c r="K61" s="95"/>
      <c r="L61" s="57">
        <v>0</v>
      </c>
      <c r="M61" s="95"/>
    </row>
    <row r="62" spans="1:33" ht="21" customHeight="1">
      <c r="A62" s="19" t="s">
        <v>181</v>
      </c>
      <c r="D62" s="48"/>
      <c r="E62" s="19"/>
      <c r="F62" s="57">
        <v>46533</v>
      </c>
      <c r="G62" s="95"/>
      <c r="H62" s="57">
        <v>47445</v>
      </c>
      <c r="I62" s="95"/>
      <c r="J62" s="57">
        <v>0</v>
      </c>
      <c r="K62" s="95"/>
      <c r="L62" s="57">
        <v>0</v>
      </c>
      <c r="M62" s="95"/>
    </row>
    <row r="63" spans="1:33" ht="21" customHeight="1">
      <c r="A63" s="9" t="s">
        <v>36</v>
      </c>
      <c r="D63" s="48"/>
      <c r="E63" s="19"/>
      <c r="F63" s="57">
        <v>882073</v>
      </c>
      <c r="G63" s="95"/>
      <c r="H63" s="57">
        <v>855768</v>
      </c>
      <c r="I63" s="95"/>
      <c r="J63" s="57">
        <v>11582</v>
      </c>
      <c r="K63" s="95"/>
      <c r="L63" s="57">
        <v>14197</v>
      </c>
      <c r="M63" s="95"/>
    </row>
    <row r="64" spans="1:33" ht="21" customHeight="1">
      <c r="A64" s="5" t="s">
        <v>37</v>
      </c>
      <c r="D64" s="11"/>
      <c r="E64" s="11"/>
      <c r="F64" s="52">
        <f>SUM(F53:F63)</f>
        <v>8298205</v>
      </c>
      <c r="G64" s="49"/>
      <c r="H64" s="52">
        <f>SUM(H53:H63)</f>
        <v>9062247</v>
      </c>
      <c r="I64" s="49"/>
      <c r="J64" s="52">
        <f>SUM(J53:J63)</f>
        <v>3170488</v>
      </c>
      <c r="K64" s="49"/>
      <c r="L64" s="52">
        <f>SUM(L53:L63)</f>
        <v>1741411</v>
      </c>
    </row>
    <row r="65" spans="1:13" ht="21" customHeight="1">
      <c r="A65" s="5" t="s">
        <v>38</v>
      </c>
      <c r="D65" s="11"/>
      <c r="E65" s="11"/>
      <c r="F65" s="49"/>
      <c r="G65" s="49"/>
      <c r="H65" s="49"/>
      <c r="I65" s="49"/>
      <c r="J65" s="49"/>
      <c r="K65" s="49"/>
      <c r="L65" s="49"/>
    </row>
    <row r="66" spans="1:13" ht="21" customHeight="1">
      <c r="A66" s="20" t="s">
        <v>219</v>
      </c>
      <c r="D66" s="48">
        <v>14</v>
      </c>
      <c r="E66" s="19"/>
      <c r="F66" s="57">
        <v>0</v>
      </c>
      <c r="G66" s="49"/>
      <c r="H66" s="57">
        <v>1672168</v>
      </c>
      <c r="I66" s="49"/>
      <c r="J66" s="57">
        <v>0</v>
      </c>
      <c r="K66" s="49"/>
      <c r="L66" s="57">
        <v>1672168</v>
      </c>
      <c r="M66" s="49"/>
    </row>
    <row r="67" spans="1:13" ht="21" customHeight="1">
      <c r="A67" s="9" t="s">
        <v>218</v>
      </c>
      <c r="D67" s="48"/>
      <c r="E67" s="19"/>
      <c r="F67" s="57"/>
      <c r="G67" s="49"/>
      <c r="H67" s="57"/>
      <c r="I67" s="49"/>
      <c r="J67" s="57"/>
      <c r="K67" s="49"/>
      <c r="L67" s="57"/>
      <c r="M67" s="49"/>
    </row>
    <row r="68" spans="1:13" ht="21" customHeight="1">
      <c r="A68" s="9" t="s">
        <v>115</v>
      </c>
      <c r="D68" s="48">
        <v>15</v>
      </c>
      <c r="E68" s="19"/>
      <c r="F68" s="57">
        <v>548930</v>
      </c>
      <c r="G68" s="49"/>
      <c r="H68" s="57">
        <v>700691</v>
      </c>
      <c r="I68" s="49"/>
      <c r="J68" s="57">
        <v>472530</v>
      </c>
      <c r="K68" s="49"/>
      <c r="L68" s="57">
        <v>582291</v>
      </c>
      <c r="M68" s="95"/>
    </row>
    <row r="69" spans="1:13" ht="21" customHeight="1">
      <c r="A69" s="20" t="s">
        <v>235</v>
      </c>
      <c r="D69" s="48"/>
      <c r="E69" s="19"/>
      <c r="F69" s="57">
        <v>30462</v>
      </c>
      <c r="G69" s="49"/>
      <c r="H69" s="57">
        <v>21912</v>
      </c>
      <c r="I69" s="49"/>
      <c r="J69" s="57">
        <v>0</v>
      </c>
      <c r="K69" s="49"/>
      <c r="L69" s="57">
        <v>0</v>
      </c>
      <c r="M69" s="95"/>
    </row>
    <row r="70" spans="1:13" ht="21" customHeight="1">
      <c r="A70" s="9" t="s">
        <v>251</v>
      </c>
      <c r="D70" s="48">
        <v>10</v>
      </c>
      <c r="E70" s="19"/>
      <c r="F70" s="49">
        <v>84426</v>
      </c>
      <c r="G70" s="95"/>
      <c r="H70" s="49">
        <v>111825</v>
      </c>
      <c r="I70" s="95"/>
      <c r="J70" s="95">
        <v>16167</v>
      </c>
      <c r="K70" s="95"/>
      <c r="L70" s="95">
        <v>22080</v>
      </c>
      <c r="M70" s="95"/>
    </row>
    <row r="71" spans="1:13" ht="21" customHeight="1">
      <c r="A71" s="9" t="s">
        <v>152</v>
      </c>
      <c r="D71" s="48"/>
      <c r="E71" s="19"/>
      <c r="F71" s="57">
        <v>794545</v>
      </c>
      <c r="G71" s="95"/>
      <c r="H71" s="57">
        <v>701082</v>
      </c>
      <c r="I71" s="95"/>
      <c r="J71" s="57">
        <v>494096</v>
      </c>
      <c r="K71" s="95"/>
      <c r="L71" s="57">
        <v>438263</v>
      </c>
      <c r="M71" s="95"/>
    </row>
    <row r="72" spans="1:13" ht="21" customHeight="1">
      <c r="A72" s="9" t="s">
        <v>131</v>
      </c>
      <c r="D72" s="48"/>
      <c r="E72" s="19"/>
      <c r="F72" s="49">
        <v>311291</v>
      </c>
      <c r="G72" s="95"/>
      <c r="H72" s="49">
        <v>310632</v>
      </c>
      <c r="I72" s="95"/>
      <c r="J72" s="57">
        <v>50672</v>
      </c>
      <c r="K72" s="95"/>
      <c r="L72" s="57">
        <v>51612</v>
      </c>
      <c r="M72" s="95"/>
    </row>
    <row r="73" spans="1:13" ht="21" customHeight="1">
      <c r="A73" s="9" t="s">
        <v>132</v>
      </c>
      <c r="D73" s="48"/>
      <c r="E73" s="19"/>
      <c r="F73" s="49">
        <v>185067</v>
      </c>
      <c r="G73" s="95"/>
      <c r="H73" s="49">
        <v>177913</v>
      </c>
      <c r="I73" s="95"/>
      <c r="J73" s="57">
        <v>34291</v>
      </c>
      <c r="K73" s="95"/>
      <c r="L73" s="57">
        <v>31915</v>
      </c>
      <c r="M73" s="95"/>
    </row>
    <row r="74" spans="1:13" ht="21" customHeight="1">
      <c r="A74" s="9" t="s">
        <v>179</v>
      </c>
      <c r="D74" s="48"/>
      <c r="E74" s="19"/>
      <c r="F74" s="49">
        <v>39920</v>
      </c>
      <c r="G74" s="95"/>
      <c r="H74" s="49">
        <v>18319</v>
      </c>
      <c r="I74" s="95"/>
      <c r="J74" s="49">
        <v>13448</v>
      </c>
      <c r="K74" s="95"/>
      <c r="L74" s="49">
        <v>12882</v>
      </c>
      <c r="M74" s="95"/>
    </row>
    <row r="75" spans="1:13" ht="21" customHeight="1">
      <c r="A75" s="9" t="s">
        <v>117</v>
      </c>
      <c r="F75" s="49"/>
      <c r="G75" s="95"/>
      <c r="H75" s="49"/>
      <c r="I75" s="95"/>
      <c r="J75" s="49"/>
      <c r="K75" s="95"/>
      <c r="L75" s="49"/>
      <c r="M75" s="95"/>
    </row>
    <row r="76" spans="1:13" ht="21" customHeight="1">
      <c r="A76" s="9" t="s">
        <v>30</v>
      </c>
      <c r="D76" s="48"/>
      <c r="E76" s="19"/>
      <c r="F76" s="96">
        <v>1569</v>
      </c>
      <c r="G76" s="95"/>
      <c r="H76" s="96">
        <v>1569</v>
      </c>
      <c r="I76" s="95"/>
      <c r="J76" s="59">
        <v>0</v>
      </c>
      <c r="K76" s="95"/>
      <c r="L76" s="59">
        <v>0</v>
      </c>
      <c r="M76" s="95"/>
    </row>
    <row r="77" spans="1:13" ht="21" customHeight="1">
      <c r="A77" s="9" t="s">
        <v>23</v>
      </c>
      <c r="D77" s="48"/>
      <c r="E77" s="19"/>
      <c r="F77" s="60">
        <v>11498</v>
      </c>
      <c r="G77" s="57"/>
      <c r="H77" s="60">
        <v>8977</v>
      </c>
      <c r="I77" s="57"/>
      <c r="J77" s="60">
        <v>10508</v>
      </c>
      <c r="K77" s="95"/>
      <c r="L77" s="60">
        <v>7987</v>
      </c>
      <c r="M77" s="95"/>
    </row>
    <row r="78" spans="1:13" ht="21" customHeight="1">
      <c r="A78" s="9" t="s">
        <v>40</v>
      </c>
      <c r="D78" s="19"/>
      <c r="E78" s="19"/>
      <c r="F78" s="61">
        <f>SUM(F76:F77)</f>
        <v>13067</v>
      </c>
      <c r="G78" s="49"/>
      <c r="H78" s="61">
        <f>SUM(H76:H77)</f>
        <v>10546</v>
      </c>
      <c r="I78" s="49"/>
      <c r="J78" s="61">
        <f>SUM(J76:J77)</f>
        <v>10508</v>
      </c>
      <c r="K78" s="49"/>
      <c r="L78" s="61">
        <f>SUM(L76:L77)</f>
        <v>7987</v>
      </c>
      <c r="M78" s="21"/>
    </row>
    <row r="79" spans="1:13" ht="21" customHeight="1">
      <c r="A79" s="5" t="s">
        <v>41</v>
      </c>
      <c r="D79" s="11"/>
      <c r="E79" s="11"/>
      <c r="F79" s="61">
        <f>SUM(F65:F77)</f>
        <v>2007708</v>
      </c>
      <c r="G79" s="49"/>
      <c r="H79" s="61">
        <f>SUM(H65:H77)</f>
        <v>3725088</v>
      </c>
      <c r="I79" s="49"/>
      <c r="J79" s="61">
        <f>SUM(J65:J77)</f>
        <v>1091712</v>
      </c>
      <c r="K79" s="49"/>
      <c r="L79" s="61">
        <f>SUM(L65:L77)</f>
        <v>2819198</v>
      </c>
    </row>
    <row r="80" spans="1:13" ht="21" customHeight="1">
      <c r="A80" s="5" t="s">
        <v>42</v>
      </c>
      <c r="D80" s="11"/>
      <c r="E80" s="11"/>
      <c r="F80" s="97">
        <f>SUM(F64,F79)</f>
        <v>10305913</v>
      </c>
      <c r="G80" s="49"/>
      <c r="H80" s="97">
        <f>SUM(H64,H79)</f>
        <v>12787335</v>
      </c>
      <c r="I80" s="95"/>
      <c r="J80" s="97">
        <f>SUM(J64,J79)</f>
        <v>4262200</v>
      </c>
      <c r="K80" s="95"/>
      <c r="L80" s="97">
        <f>SUM(L64,L79)</f>
        <v>4560609</v>
      </c>
    </row>
    <row r="81" spans="1:13" ht="21" customHeight="1">
      <c r="A81" s="20"/>
      <c r="B81" s="20"/>
    </row>
    <row r="82" spans="1:13" ht="21" customHeight="1">
      <c r="A82" s="9" t="s">
        <v>1</v>
      </c>
      <c r="D82" s="9"/>
      <c r="F82" s="9"/>
      <c r="G82" s="9"/>
      <c r="H82" s="9"/>
    </row>
    <row r="83" spans="1:13" ht="21" customHeight="1">
      <c r="D83" s="9"/>
      <c r="F83" s="9"/>
      <c r="G83" s="9"/>
      <c r="H83" s="9"/>
    </row>
    <row r="84" spans="1:13" ht="21" customHeight="1">
      <c r="D84" s="9"/>
      <c r="F84" s="9"/>
      <c r="G84" s="9"/>
      <c r="H84" s="9"/>
    </row>
    <row r="85" spans="1:13" ht="21" customHeight="1">
      <c r="D85" s="9"/>
      <c r="F85" s="9"/>
      <c r="G85" s="9"/>
      <c r="H85" s="9"/>
    </row>
    <row r="86" spans="1:13" ht="21" customHeight="1">
      <c r="A86" s="5" t="s">
        <v>20</v>
      </c>
      <c r="B86" s="6"/>
      <c r="C86" s="7"/>
      <c r="D86" s="41"/>
      <c r="E86" s="6"/>
      <c r="F86" s="41"/>
      <c r="G86" s="41"/>
      <c r="H86" s="41"/>
    </row>
    <row r="87" spans="1:13" ht="21" customHeight="1">
      <c r="A87" s="5" t="s">
        <v>106</v>
      </c>
      <c r="B87" s="6"/>
      <c r="C87" s="7"/>
      <c r="D87" s="41"/>
      <c r="E87" s="6"/>
      <c r="F87" s="41"/>
      <c r="G87" s="41"/>
      <c r="H87" s="41"/>
      <c r="I87" s="6"/>
      <c r="J87" s="41"/>
      <c r="K87" s="41"/>
      <c r="L87" s="41"/>
    </row>
    <row r="88" spans="1:13" ht="21" customHeight="1">
      <c r="A88" s="5" t="s">
        <v>284</v>
      </c>
      <c r="B88" s="6"/>
      <c r="C88" s="7"/>
      <c r="D88" s="41"/>
      <c r="E88" s="6"/>
      <c r="F88" s="41"/>
      <c r="G88" s="41"/>
      <c r="H88" s="41"/>
      <c r="I88" s="6"/>
      <c r="J88" s="41"/>
      <c r="K88" s="41"/>
      <c r="L88" s="41"/>
    </row>
    <row r="89" spans="1:13" ht="21" customHeight="1">
      <c r="A89" s="42"/>
      <c r="C89" s="9"/>
      <c r="D89" s="9"/>
      <c r="E89" s="10"/>
      <c r="F89" s="10"/>
      <c r="G89" s="10"/>
      <c r="H89" s="10"/>
      <c r="I89" s="10"/>
      <c r="J89" s="10"/>
      <c r="K89" s="9"/>
      <c r="L89" s="9"/>
      <c r="M89" s="8" t="s">
        <v>71</v>
      </c>
    </row>
    <row r="90" spans="1:13" ht="21" customHeight="1">
      <c r="D90" s="11"/>
      <c r="E90" s="11"/>
      <c r="F90" s="123" t="s">
        <v>17</v>
      </c>
      <c r="G90" s="123"/>
      <c r="H90" s="123"/>
      <c r="J90" s="123" t="s">
        <v>18</v>
      </c>
      <c r="K90" s="123"/>
      <c r="L90" s="123"/>
      <c r="M90" s="9"/>
    </row>
    <row r="91" spans="1:13" ht="21" customHeight="1">
      <c r="A91" s="42"/>
      <c r="D91" s="9"/>
      <c r="E91" s="11"/>
      <c r="F91" s="13" t="s">
        <v>184</v>
      </c>
      <c r="G91" s="14"/>
      <c r="H91" s="13" t="s">
        <v>151</v>
      </c>
      <c r="I91" s="14"/>
      <c r="J91" s="13" t="s">
        <v>184</v>
      </c>
      <c r="K91" s="14"/>
      <c r="L91" s="13" t="s">
        <v>151</v>
      </c>
    </row>
    <row r="92" spans="1:13" ht="21" customHeight="1">
      <c r="A92" s="42"/>
      <c r="D92" s="15" t="s">
        <v>0</v>
      </c>
      <c r="E92" s="15"/>
      <c r="F92" s="43">
        <v>2024</v>
      </c>
      <c r="G92" s="16"/>
      <c r="H92" s="43">
        <v>2023</v>
      </c>
      <c r="I92" s="16"/>
      <c r="J92" s="43">
        <v>2024</v>
      </c>
      <c r="K92" s="16"/>
      <c r="L92" s="43">
        <v>2023</v>
      </c>
    </row>
    <row r="93" spans="1:13" ht="21" customHeight="1">
      <c r="A93" s="42"/>
      <c r="D93" s="15"/>
      <c r="E93" s="15"/>
      <c r="F93" s="14" t="s">
        <v>133</v>
      </c>
      <c r="G93" s="44"/>
      <c r="H93" s="45" t="s">
        <v>135</v>
      </c>
      <c r="J93" s="14" t="s">
        <v>133</v>
      </c>
      <c r="K93" s="44"/>
      <c r="L93" s="45" t="s">
        <v>135</v>
      </c>
      <c r="M93" s="9"/>
    </row>
    <row r="94" spans="1:13" ht="21" customHeight="1">
      <c r="B94" s="17"/>
      <c r="D94" s="15"/>
      <c r="E94" s="15"/>
      <c r="F94" s="46" t="s">
        <v>134</v>
      </c>
      <c r="G94" s="16"/>
      <c r="H94" s="46"/>
      <c r="I94" s="47"/>
      <c r="J94" s="46" t="s">
        <v>134</v>
      </c>
      <c r="K94" s="16"/>
      <c r="L94" s="46"/>
    </row>
    <row r="95" spans="1:13" ht="21" customHeight="1">
      <c r="A95" s="5" t="s">
        <v>39</v>
      </c>
      <c r="D95" s="15"/>
      <c r="E95" s="15"/>
      <c r="F95" s="46"/>
      <c r="G95" s="16"/>
      <c r="H95" s="46"/>
      <c r="I95" s="47"/>
      <c r="J95" s="46"/>
      <c r="K95" s="46"/>
      <c r="L95" s="46"/>
    </row>
    <row r="96" spans="1:13" ht="21" customHeight="1">
      <c r="A96" s="5" t="s">
        <v>43</v>
      </c>
      <c r="D96" s="11"/>
      <c r="E96" s="11"/>
      <c r="G96" s="9"/>
    </row>
    <row r="97" spans="1:13" ht="21" customHeight="1">
      <c r="A97" s="9" t="s">
        <v>4</v>
      </c>
      <c r="D97" s="48"/>
      <c r="E97" s="11"/>
      <c r="G97" s="9"/>
    </row>
    <row r="98" spans="1:13" ht="21" customHeight="1">
      <c r="A98" s="9" t="s">
        <v>44</v>
      </c>
      <c r="D98" s="19"/>
      <c r="E98" s="11"/>
      <c r="G98" s="9"/>
    </row>
    <row r="99" spans="1:13" ht="21" customHeight="1" thickBot="1">
      <c r="A99" s="9" t="s">
        <v>236</v>
      </c>
      <c r="D99" s="48"/>
      <c r="E99" s="11"/>
      <c r="F99" s="98">
        <v>1174255</v>
      </c>
      <c r="G99" s="95"/>
      <c r="H99" s="98">
        <v>1174255</v>
      </c>
      <c r="I99" s="95"/>
      <c r="J99" s="98">
        <v>1174255</v>
      </c>
      <c r="K99" s="95"/>
      <c r="L99" s="98">
        <v>1174255</v>
      </c>
      <c r="M99" s="21"/>
    </row>
    <row r="100" spans="1:13" ht="21" customHeight="1" thickTop="1">
      <c r="A100" s="9" t="s">
        <v>118</v>
      </c>
      <c r="D100" s="48"/>
      <c r="E100" s="11"/>
      <c r="F100" s="95"/>
      <c r="G100" s="49"/>
      <c r="H100" s="95"/>
      <c r="I100" s="49"/>
      <c r="J100" s="95"/>
      <c r="K100" s="49"/>
      <c r="L100" s="49"/>
    </row>
    <row r="101" spans="1:13" ht="21" customHeight="1">
      <c r="A101" s="9" t="s">
        <v>294</v>
      </c>
      <c r="D101" s="48"/>
      <c r="E101" s="11"/>
      <c r="F101" s="95"/>
      <c r="G101" s="49"/>
      <c r="H101" s="95"/>
      <c r="I101" s="49"/>
      <c r="J101" s="95"/>
      <c r="K101" s="49"/>
      <c r="L101" s="49"/>
    </row>
    <row r="102" spans="1:13" ht="21" customHeight="1">
      <c r="A102" s="9" t="s">
        <v>298</v>
      </c>
      <c r="D102" s="48"/>
      <c r="E102" s="11"/>
      <c r="F102" s="95"/>
      <c r="G102" s="49"/>
      <c r="H102" s="95"/>
      <c r="I102" s="49"/>
      <c r="J102" s="95"/>
      <c r="K102" s="49"/>
      <c r="L102" s="49"/>
    </row>
    <row r="103" spans="1:13" ht="21" customHeight="1">
      <c r="A103" s="9" t="s">
        <v>299</v>
      </c>
      <c r="D103" s="48">
        <v>16</v>
      </c>
      <c r="E103" s="48"/>
      <c r="F103" s="95">
        <f>'ce-consolidated'!F34</f>
        <v>1006504</v>
      </c>
      <c r="G103" s="95"/>
      <c r="H103" s="95">
        <f>'ce-consolidated'!F26</f>
        <v>1006504</v>
      </c>
      <c r="I103" s="95"/>
      <c r="J103" s="95">
        <f>'ce-separated '!J21</f>
        <v>1006504</v>
      </c>
      <c r="K103" s="95"/>
      <c r="L103" s="95">
        <f>'ce-separated '!J17</f>
        <v>1006504</v>
      </c>
      <c r="M103" s="95"/>
    </row>
    <row r="104" spans="1:13" ht="21" customHeight="1">
      <c r="A104" s="9" t="s">
        <v>5</v>
      </c>
      <c r="D104" s="48">
        <v>16</v>
      </c>
      <c r="E104" s="48"/>
      <c r="F104" s="95">
        <f>'ce-consolidated'!H34</f>
        <v>243408</v>
      </c>
      <c r="G104" s="95"/>
      <c r="H104" s="95">
        <f>'ce-consolidated'!H26</f>
        <v>243407</v>
      </c>
      <c r="I104" s="95"/>
      <c r="J104" s="95">
        <f>'ce-separated '!L21</f>
        <v>243408</v>
      </c>
      <c r="K104" s="95"/>
      <c r="L104" s="95">
        <f>'ce-separated '!L17</f>
        <v>243407</v>
      </c>
      <c r="M104" s="95"/>
    </row>
    <row r="105" spans="1:13" ht="21" customHeight="1">
      <c r="A105" s="9" t="s">
        <v>318</v>
      </c>
      <c r="D105" s="63"/>
      <c r="E105" s="48"/>
      <c r="F105" s="95">
        <f>'ce-consolidated'!J34</f>
        <v>2353815</v>
      </c>
      <c r="G105" s="95"/>
      <c r="H105" s="95">
        <f>'ce-consolidated'!J26</f>
        <v>2355058</v>
      </c>
      <c r="I105" s="95"/>
      <c r="J105" s="95">
        <v>0</v>
      </c>
      <c r="K105" s="95"/>
      <c r="L105" s="95">
        <v>0</v>
      </c>
      <c r="M105" s="95"/>
    </row>
    <row r="106" spans="1:13" ht="21" customHeight="1">
      <c r="A106" s="9" t="s">
        <v>15</v>
      </c>
      <c r="D106" s="48"/>
      <c r="E106" s="48"/>
      <c r="F106" s="95"/>
      <c r="G106" s="95"/>
      <c r="H106" s="57"/>
      <c r="I106" s="95"/>
      <c r="J106" s="57"/>
      <c r="K106" s="57"/>
      <c r="L106" s="57"/>
      <c r="M106" s="57"/>
    </row>
    <row r="107" spans="1:13" ht="21" customHeight="1">
      <c r="A107" s="9" t="s">
        <v>62</v>
      </c>
      <c r="D107" s="48"/>
      <c r="E107" s="48"/>
      <c r="F107" s="49">
        <f>'ce-consolidated'!L34</f>
        <v>134201</v>
      </c>
      <c r="G107" s="95"/>
      <c r="H107" s="49">
        <f>'ce-consolidated'!L26</f>
        <v>134201</v>
      </c>
      <c r="I107" s="95"/>
      <c r="J107" s="49">
        <f>'ce-separated '!N21</f>
        <v>134201</v>
      </c>
      <c r="K107" s="57"/>
      <c r="L107" s="49">
        <f>'ce-separated '!N17</f>
        <v>134201</v>
      </c>
      <c r="M107" s="57"/>
    </row>
    <row r="108" spans="1:13" ht="21" customHeight="1">
      <c r="A108" s="9" t="s">
        <v>63</v>
      </c>
      <c r="D108" s="48"/>
      <c r="E108" s="48"/>
      <c r="F108" s="49">
        <f>'ce-consolidated'!N34</f>
        <v>877410</v>
      </c>
      <c r="G108" s="95"/>
      <c r="H108" s="49">
        <f>'ce-consolidated'!N26</f>
        <v>1006032</v>
      </c>
      <c r="I108" s="95"/>
      <c r="J108" s="49">
        <f>'ce-separated '!P21</f>
        <v>1014243</v>
      </c>
      <c r="K108" s="95"/>
      <c r="L108" s="49">
        <f>'ce-separated '!P17</f>
        <v>1601938</v>
      </c>
      <c r="M108" s="95"/>
    </row>
    <row r="109" spans="1:13" ht="21" customHeight="1">
      <c r="A109" s="9" t="s">
        <v>82</v>
      </c>
      <c r="D109" s="48"/>
      <c r="E109" s="48"/>
      <c r="F109" s="97">
        <f>'ce-consolidated'!V34</f>
        <v>218613</v>
      </c>
      <c r="G109" s="95"/>
      <c r="H109" s="97">
        <f>'ce-consolidated'!V26</f>
        <v>108411</v>
      </c>
      <c r="I109" s="95"/>
      <c r="J109" s="97">
        <f>'ce-separated '!R21</f>
        <v>129767</v>
      </c>
      <c r="K109" s="57"/>
      <c r="L109" s="97">
        <f>'ce-separated '!R17</f>
        <v>129767</v>
      </c>
      <c r="M109" s="57"/>
    </row>
    <row r="110" spans="1:13" ht="21" customHeight="1">
      <c r="A110" s="9" t="s">
        <v>85</v>
      </c>
      <c r="D110" s="11"/>
      <c r="E110" s="48"/>
      <c r="F110" s="49">
        <f>SUM(F103:F109)</f>
        <v>4833951</v>
      </c>
      <c r="G110" s="95"/>
      <c r="H110" s="49">
        <f>SUM(H103:H109)</f>
        <v>4853613</v>
      </c>
      <c r="I110" s="95"/>
      <c r="J110" s="49">
        <f>SUM(J103:J109)</f>
        <v>2528123</v>
      </c>
      <c r="K110" s="49"/>
      <c r="L110" s="49">
        <f>SUM(L103:L109)</f>
        <v>3115817</v>
      </c>
      <c r="M110" s="95"/>
    </row>
    <row r="111" spans="1:13" ht="21" customHeight="1">
      <c r="A111" s="9" t="s">
        <v>75</v>
      </c>
      <c r="D111" s="48"/>
      <c r="E111" s="48"/>
      <c r="F111" s="64">
        <f>'ce-consolidated'!Z34</f>
        <v>1564952</v>
      </c>
      <c r="G111" s="95"/>
      <c r="H111" s="64">
        <f>'ce-consolidated'!Z26</f>
        <v>1467910</v>
      </c>
      <c r="I111" s="95"/>
      <c r="J111" s="64">
        <v>0</v>
      </c>
      <c r="K111" s="57"/>
      <c r="L111" s="64">
        <v>0</v>
      </c>
      <c r="M111" s="95"/>
    </row>
    <row r="112" spans="1:13" ht="21" customHeight="1">
      <c r="A112" s="5" t="s">
        <v>45</v>
      </c>
      <c r="D112" s="11"/>
      <c r="E112" s="11"/>
      <c r="F112" s="65">
        <f>SUM(F110:F111)</f>
        <v>6398903</v>
      </c>
      <c r="G112" s="49"/>
      <c r="H112" s="65">
        <f>SUM(H110:H111)</f>
        <v>6321523</v>
      </c>
      <c r="I112" s="49"/>
      <c r="J112" s="65">
        <f>SUM(J110:J111)</f>
        <v>2528123</v>
      </c>
      <c r="K112" s="22"/>
      <c r="L112" s="65">
        <f>SUM(L110:L111)</f>
        <v>3115817</v>
      </c>
      <c r="M112" s="21"/>
    </row>
    <row r="113" spans="1:13" ht="21" customHeight="1" thickBot="1">
      <c r="A113" s="5" t="s">
        <v>46</v>
      </c>
      <c r="D113" s="11"/>
      <c r="E113" s="11"/>
      <c r="F113" s="66">
        <f>SUM(F80,F112)</f>
        <v>16704816</v>
      </c>
      <c r="G113" s="49"/>
      <c r="H113" s="66">
        <f>SUM(H80,H112)</f>
        <v>19108858</v>
      </c>
      <c r="I113" s="49"/>
      <c r="J113" s="66">
        <f>SUM(J80,J112)</f>
        <v>6790323</v>
      </c>
      <c r="K113" s="22"/>
      <c r="L113" s="66">
        <f>SUM(L80,L112)</f>
        <v>7676426</v>
      </c>
      <c r="M113" s="21"/>
    </row>
    <row r="114" spans="1:13" ht="21" customHeight="1" thickTop="1">
      <c r="A114" s="20"/>
      <c r="B114" s="20"/>
      <c r="D114" s="11"/>
      <c r="E114" s="11"/>
      <c r="F114" s="22"/>
      <c r="G114" s="22"/>
      <c r="H114" s="22"/>
      <c r="I114" s="22"/>
      <c r="J114" s="22"/>
      <c r="K114" s="22"/>
      <c r="L114" s="22"/>
      <c r="M114" s="22"/>
    </row>
    <row r="115" spans="1:13" ht="21" customHeight="1">
      <c r="A115" s="9" t="s">
        <v>1</v>
      </c>
    </row>
    <row r="116" spans="1:13" ht="21" customHeight="1">
      <c r="D116" s="20"/>
      <c r="E116" s="20"/>
      <c r="F116" s="20"/>
      <c r="G116" s="20"/>
      <c r="H116" s="20"/>
      <c r="I116" s="20"/>
      <c r="J116" s="20"/>
      <c r="K116" s="20"/>
      <c r="L116" s="20"/>
    </row>
    <row r="117" spans="1:13" ht="21" customHeight="1">
      <c r="A117" s="99"/>
      <c r="B117" s="99"/>
      <c r="C117" s="9"/>
      <c r="D117" s="11"/>
    </row>
    <row r="118" spans="1:13" ht="21" customHeight="1">
      <c r="C118" s="9"/>
      <c r="D118" s="11"/>
    </row>
    <row r="119" spans="1:13" ht="21" customHeight="1">
      <c r="C119" s="9" t="s">
        <v>47</v>
      </c>
      <c r="D119" s="11"/>
    </row>
    <row r="120" spans="1:13" ht="21" customHeight="1">
      <c r="A120" s="99"/>
      <c r="B120" s="99"/>
      <c r="C120" s="9"/>
      <c r="D120" s="11"/>
    </row>
  </sheetData>
  <mergeCells count="6">
    <mergeCell ref="J5:L5"/>
    <mergeCell ref="F5:H5"/>
    <mergeCell ref="F46:H46"/>
    <mergeCell ref="J46:L46"/>
    <mergeCell ref="F90:H90"/>
    <mergeCell ref="J90:L90"/>
  </mergeCells>
  <printOptions horizontalCentered="1" gridLinesSet="0"/>
  <pageMargins left="0.98425196850393704" right="0.35433070866141736" top="0.78740157480314965" bottom="0.19685039370078741" header="0.19685039370078741" footer="0.19685039370078741"/>
  <pageSetup paperSize="9" scale="80" orientation="portrait" r:id="rId1"/>
  <headerFooter alignWithMargins="0"/>
  <rowBreaks count="2" manualBreakCount="2">
    <brk id="41" max="12" man="1"/>
    <brk id="85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5"/>
  <sheetViews>
    <sheetView showGridLines="0" view="pageBreakPreview" zoomScaleNormal="110" zoomScaleSheetLayoutView="100" workbookViewId="0"/>
  </sheetViews>
  <sheetFormatPr defaultColWidth="10.7109375" defaultRowHeight="20.100000000000001" customHeight="1"/>
  <cols>
    <col min="1" max="1" width="31.85546875" style="9" customWidth="1"/>
    <col min="2" max="2" width="25" style="9" customWidth="1"/>
    <col min="3" max="3" width="6" style="11" customWidth="1"/>
    <col min="4" max="4" width="0.85546875" style="11" customWidth="1"/>
    <col min="5" max="5" width="12.85546875" style="18" customWidth="1"/>
    <col min="6" max="6" width="0.85546875" style="9" customWidth="1"/>
    <col min="7" max="7" width="12.85546875" style="18" customWidth="1"/>
    <col min="8" max="8" width="0.85546875" style="9" customWidth="1"/>
    <col min="9" max="9" width="12.85546875" style="18" customWidth="1"/>
    <col min="10" max="10" width="0.85546875" style="9" customWidth="1"/>
    <col min="11" max="11" width="12.85546875" style="18" customWidth="1"/>
    <col min="12" max="12" width="0.85546875" style="8" customWidth="1"/>
    <col min="13" max="16384" width="10.7109375" style="9"/>
  </cols>
  <sheetData>
    <row r="1" spans="1:12" ht="20.100000000000001" customHeight="1">
      <c r="A1" s="17"/>
      <c r="B1" s="20"/>
      <c r="E1" s="10"/>
      <c r="F1" s="10"/>
      <c r="G1" s="10"/>
      <c r="H1" s="10"/>
      <c r="I1" s="10"/>
      <c r="J1" s="10"/>
      <c r="K1" s="10"/>
      <c r="L1" s="22" t="s">
        <v>72</v>
      </c>
    </row>
    <row r="2" spans="1:12" ht="20.100000000000001" customHeight="1">
      <c r="A2" s="5" t="s">
        <v>20</v>
      </c>
      <c r="B2" s="6"/>
      <c r="C2" s="7"/>
      <c r="D2" s="7"/>
      <c r="E2" s="41"/>
      <c r="F2" s="6"/>
      <c r="G2" s="41"/>
      <c r="H2" s="6"/>
      <c r="I2" s="41"/>
      <c r="J2" s="6"/>
      <c r="K2" s="41"/>
    </row>
    <row r="3" spans="1:12" ht="20.100000000000001" customHeight="1">
      <c r="A3" s="73" t="s">
        <v>114</v>
      </c>
      <c r="B3" s="6"/>
      <c r="C3" s="7"/>
      <c r="D3" s="7"/>
      <c r="E3" s="41"/>
      <c r="F3" s="6"/>
      <c r="G3" s="41"/>
      <c r="H3" s="6"/>
      <c r="I3" s="41"/>
      <c r="J3" s="6"/>
      <c r="K3" s="41"/>
    </row>
    <row r="4" spans="1:12" ht="20.100000000000001" customHeight="1">
      <c r="A4" s="5" t="s">
        <v>288</v>
      </c>
      <c r="B4" s="6"/>
      <c r="C4" s="7"/>
      <c r="D4" s="7"/>
      <c r="E4" s="41"/>
      <c r="F4" s="6"/>
      <c r="G4" s="41"/>
      <c r="H4" s="6"/>
      <c r="I4" s="41"/>
      <c r="J4" s="6"/>
      <c r="K4" s="41"/>
    </row>
    <row r="5" spans="1:12" ht="20.100000000000001" customHeight="1">
      <c r="C5" s="9"/>
      <c r="D5" s="9"/>
      <c r="I5" s="22"/>
      <c r="K5" s="22" t="s">
        <v>196</v>
      </c>
    </row>
    <row r="6" spans="1:12" ht="20.100000000000001" customHeight="1">
      <c r="E6" s="24"/>
      <c r="F6" s="12" t="s">
        <v>17</v>
      </c>
      <c r="G6" s="24"/>
      <c r="H6" s="25"/>
      <c r="I6" s="24"/>
      <c r="J6" s="12" t="s">
        <v>18</v>
      </c>
      <c r="K6" s="24"/>
    </row>
    <row r="7" spans="1:12" ht="20.100000000000001" customHeight="1">
      <c r="C7" s="15" t="s">
        <v>0</v>
      </c>
      <c r="D7" s="15"/>
      <c r="E7" s="16">
        <v>2024</v>
      </c>
      <c r="F7" s="16"/>
      <c r="G7" s="16">
        <v>2023</v>
      </c>
      <c r="H7" s="16"/>
      <c r="I7" s="16">
        <v>2024</v>
      </c>
      <c r="J7" s="16"/>
      <c r="K7" s="16">
        <v>2023</v>
      </c>
    </row>
    <row r="8" spans="1:12" ht="20.100000000000001" customHeight="1">
      <c r="A8" s="26" t="s">
        <v>49</v>
      </c>
      <c r="E8" s="74"/>
      <c r="G8" s="74"/>
      <c r="I8" s="75"/>
      <c r="K8" s="75"/>
    </row>
    <row r="9" spans="1:12" ht="20.100000000000001" customHeight="1">
      <c r="A9" s="9" t="s">
        <v>166</v>
      </c>
      <c r="B9" s="19"/>
      <c r="C9" s="48"/>
      <c r="D9" s="48"/>
      <c r="E9" s="49">
        <v>25104</v>
      </c>
      <c r="F9" s="95"/>
      <c r="G9" s="49">
        <v>104384</v>
      </c>
      <c r="H9" s="30"/>
      <c r="I9" s="49">
        <v>0</v>
      </c>
      <c r="J9" s="30"/>
      <c r="K9" s="49">
        <v>90808</v>
      </c>
    </row>
    <row r="10" spans="1:12" ht="20.100000000000001" customHeight="1">
      <c r="A10" s="9" t="s">
        <v>167</v>
      </c>
      <c r="B10" s="19"/>
      <c r="C10" s="48"/>
      <c r="D10" s="48"/>
      <c r="E10" s="49">
        <v>707429</v>
      </c>
      <c r="F10" s="95"/>
      <c r="G10" s="49">
        <v>786465</v>
      </c>
      <c r="H10" s="30"/>
      <c r="I10" s="49">
        <v>24425</v>
      </c>
      <c r="J10" s="30"/>
      <c r="K10" s="49">
        <v>0</v>
      </c>
    </row>
    <row r="11" spans="1:12" ht="20.100000000000001" customHeight="1">
      <c r="A11" s="9" t="s">
        <v>168</v>
      </c>
      <c r="B11" s="19"/>
      <c r="C11" s="48"/>
      <c r="D11" s="48"/>
      <c r="E11" s="76">
        <v>1350889</v>
      </c>
      <c r="F11" s="95"/>
      <c r="G11" s="76">
        <v>1152426</v>
      </c>
      <c r="H11" s="30"/>
      <c r="I11" s="49">
        <v>225819</v>
      </c>
      <c r="J11" s="30"/>
      <c r="K11" s="49">
        <v>196153</v>
      </c>
    </row>
    <row r="12" spans="1:12" ht="20.100000000000001" customHeight="1">
      <c r="A12" s="9" t="s">
        <v>48</v>
      </c>
      <c r="B12" s="19"/>
      <c r="C12" s="2"/>
      <c r="D12" s="48"/>
      <c r="E12" s="61">
        <v>20702</v>
      </c>
      <c r="F12" s="30"/>
      <c r="G12" s="61">
        <v>32130</v>
      </c>
      <c r="H12" s="30"/>
      <c r="I12" s="61">
        <v>71643</v>
      </c>
      <c r="J12" s="30"/>
      <c r="K12" s="61">
        <v>187497</v>
      </c>
    </row>
    <row r="13" spans="1:12" ht="20.100000000000001" customHeight="1">
      <c r="A13" s="5" t="s">
        <v>50</v>
      </c>
      <c r="C13" s="48"/>
      <c r="D13" s="48"/>
      <c r="E13" s="97">
        <f>SUM(E9:E12)</f>
        <v>2104124</v>
      </c>
      <c r="F13" s="30"/>
      <c r="G13" s="97">
        <f>SUM(G9:G12)</f>
        <v>2075405</v>
      </c>
      <c r="H13" s="30"/>
      <c r="I13" s="100">
        <f>SUM(I9:I12)</f>
        <v>321887</v>
      </c>
      <c r="J13" s="30"/>
      <c r="K13" s="100">
        <f>SUM(K9:K12)</f>
        <v>474458</v>
      </c>
    </row>
    <row r="14" spans="1:12" ht="20.100000000000001" customHeight="1">
      <c r="A14" s="26" t="s">
        <v>51</v>
      </c>
      <c r="C14" s="48"/>
      <c r="D14" s="48"/>
      <c r="E14" s="77"/>
      <c r="F14" s="95"/>
      <c r="G14" s="77"/>
      <c r="H14" s="95"/>
      <c r="I14" s="95"/>
      <c r="J14" s="95"/>
      <c r="K14" s="95"/>
    </row>
    <row r="15" spans="1:12" ht="20.100000000000001" customHeight="1">
      <c r="A15" s="9" t="s">
        <v>158</v>
      </c>
      <c r="C15" s="48"/>
      <c r="D15" s="48"/>
      <c r="E15" s="95">
        <v>23408</v>
      </c>
      <c r="F15" s="95"/>
      <c r="G15" s="95">
        <v>93000</v>
      </c>
      <c r="H15" s="30"/>
      <c r="I15" s="49">
        <v>0</v>
      </c>
      <c r="J15" s="30"/>
      <c r="K15" s="49">
        <v>88108</v>
      </c>
    </row>
    <row r="16" spans="1:12" ht="20.100000000000001" customHeight="1">
      <c r="A16" s="9" t="s">
        <v>169</v>
      </c>
      <c r="C16" s="48"/>
      <c r="D16" s="48"/>
      <c r="E16" s="95">
        <v>574261</v>
      </c>
      <c r="F16" s="95"/>
      <c r="G16" s="95">
        <v>648325</v>
      </c>
      <c r="H16" s="30"/>
      <c r="I16" s="49">
        <v>21453</v>
      </c>
      <c r="J16" s="30"/>
      <c r="K16" s="49">
        <v>0</v>
      </c>
    </row>
    <row r="17" spans="1:14" ht="20.100000000000001" customHeight="1">
      <c r="A17" s="9" t="s">
        <v>170</v>
      </c>
      <c r="C17" s="48"/>
      <c r="D17" s="48"/>
      <c r="E17" s="95">
        <v>962760</v>
      </c>
      <c r="F17" s="95"/>
      <c r="G17" s="95">
        <v>874369</v>
      </c>
      <c r="H17" s="30"/>
      <c r="I17" s="49">
        <v>192122</v>
      </c>
      <c r="J17" s="30"/>
      <c r="K17" s="49">
        <v>169123</v>
      </c>
    </row>
    <row r="18" spans="1:14" ht="20.100000000000001" customHeight="1">
      <c r="A18" s="9" t="s">
        <v>175</v>
      </c>
      <c r="C18" s="48"/>
      <c r="D18" s="48"/>
      <c r="E18" s="95">
        <v>40331</v>
      </c>
      <c r="F18" s="30"/>
      <c r="G18" s="95">
        <v>59452</v>
      </c>
      <c r="H18" s="30"/>
      <c r="I18" s="49">
        <v>422</v>
      </c>
      <c r="J18" s="30"/>
      <c r="K18" s="49">
        <v>805</v>
      </c>
    </row>
    <row r="19" spans="1:14" ht="20.100000000000001" customHeight="1">
      <c r="A19" s="9" t="s">
        <v>58</v>
      </c>
      <c r="C19" s="48"/>
      <c r="D19" s="48"/>
      <c r="E19" s="95">
        <v>228593</v>
      </c>
      <c r="F19" s="30"/>
      <c r="G19" s="95">
        <v>219833</v>
      </c>
      <c r="H19" s="30"/>
      <c r="I19" s="95">
        <v>66202</v>
      </c>
      <c r="J19" s="30"/>
      <c r="K19" s="95">
        <v>61753</v>
      </c>
    </row>
    <row r="20" spans="1:14" ht="20.100000000000001" customHeight="1">
      <c r="A20" s="20" t="s">
        <v>69</v>
      </c>
      <c r="C20" s="20"/>
      <c r="D20" s="48"/>
      <c r="E20" s="61">
        <v>299376</v>
      </c>
      <c r="F20" s="49"/>
      <c r="G20" s="61">
        <v>7305</v>
      </c>
      <c r="H20" s="49"/>
      <c r="I20" s="61">
        <v>516207</v>
      </c>
      <c r="J20" s="49"/>
      <c r="K20" s="61">
        <v>32659</v>
      </c>
    </row>
    <row r="21" spans="1:14" ht="20.100000000000001" customHeight="1">
      <c r="A21" s="5" t="s">
        <v>52</v>
      </c>
      <c r="E21" s="97">
        <f>SUM(E15:E20)</f>
        <v>2128729</v>
      </c>
      <c r="F21" s="30"/>
      <c r="G21" s="97">
        <f>SUM(G15:G20)</f>
        <v>1902284</v>
      </c>
      <c r="H21" s="30"/>
      <c r="I21" s="100">
        <f>SUM(I15:I20)</f>
        <v>796406</v>
      </c>
      <c r="J21" s="30"/>
      <c r="K21" s="100">
        <f>SUM(K15:K20)</f>
        <v>352448</v>
      </c>
    </row>
    <row r="22" spans="1:14" ht="20.100000000000001" customHeight="1">
      <c r="A22" s="78" t="s">
        <v>209</v>
      </c>
      <c r="E22" s="95">
        <f>E13-E21</f>
        <v>-24605</v>
      </c>
      <c r="F22" s="30"/>
      <c r="G22" s="95">
        <f>G13-G21</f>
        <v>173121</v>
      </c>
      <c r="H22" s="30"/>
      <c r="I22" s="30">
        <f>I13-I21</f>
        <v>-474519</v>
      </c>
      <c r="J22" s="30"/>
      <c r="K22" s="30">
        <f>K13-K21</f>
        <v>122010</v>
      </c>
    </row>
    <row r="23" spans="1:14" s="19" customFormat="1" ht="20.100000000000001" customHeight="1">
      <c r="A23" s="79" t="s">
        <v>197</v>
      </c>
      <c r="B23" s="79"/>
      <c r="C23" s="48"/>
      <c r="D23" s="48"/>
      <c r="E23" s="95">
        <v>10266</v>
      </c>
      <c r="F23" s="95"/>
      <c r="G23" s="95">
        <v>11701</v>
      </c>
      <c r="H23" s="95"/>
      <c r="I23" s="95">
        <v>3662</v>
      </c>
      <c r="J23" s="95"/>
      <c r="K23" s="95">
        <v>7888</v>
      </c>
      <c r="L23" s="20"/>
      <c r="N23" s="20"/>
    </row>
    <row r="24" spans="1:14" ht="20.100000000000001" customHeight="1">
      <c r="A24" s="20" t="s">
        <v>61</v>
      </c>
      <c r="C24" s="48"/>
      <c r="D24" s="48"/>
      <c r="E24" s="95">
        <v>-82287</v>
      </c>
      <c r="F24" s="30"/>
      <c r="G24" s="95">
        <v>-142348</v>
      </c>
      <c r="H24" s="30"/>
      <c r="I24" s="95">
        <v>-41523</v>
      </c>
      <c r="J24" s="30"/>
      <c r="K24" s="95">
        <v>-65004</v>
      </c>
      <c r="L24" s="20"/>
      <c r="M24" s="19"/>
    </row>
    <row r="25" spans="1:14" ht="20.100000000000001" customHeight="1">
      <c r="A25" s="20" t="s">
        <v>255</v>
      </c>
      <c r="C25" s="48"/>
      <c r="D25" s="48"/>
      <c r="E25" s="97">
        <v>-9397</v>
      </c>
      <c r="F25" s="30"/>
      <c r="G25" s="97">
        <v>4462</v>
      </c>
      <c r="H25" s="30"/>
      <c r="I25" s="97">
        <v>-3048</v>
      </c>
      <c r="J25" s="30"/>
      <c r="K25" s="97">
        <v>-3422</v>
      </c>
      <c r="L25" s="20"/>
      <c r="M25" s="19"/>
    </row>
    <row r="26" spans="1:14" ht="20.100000000000001" customHeight="1">
      <c r="A26" s="101" t="s">
        <v>256</v>
      </c>
      <c r="C26" s="20"/>
      <c r="D26" s="48"/>
      <c r="E26" s="95">
        <f>SUM(E22:E25)</f>
        <v>-106023</v>
      </c>
      <c r="F26" s="30"/>
      <c r="G26" s="95">
        <f>SUM(G22:G25)</f>
        <v>46936</v>
      </c>
      <c r="H26" s="30"/>
      <c r="I26" s="30">
        <f>SUM(I22:I25)</f>
        <v>-515428</v>
      </c>
      <c r="J26" s="30"/>
      <c r="K26" s="30">
        <f>SUM(K22:K25)</f>
        <v>61472</v>
      </c>
    </row>
    <row r="27" spans="1:14" ht="20.100000000000001" customHeight="1">
      <c r="A27" s="20" t="s">
        <v>244</v>
      </c>
      <c r="C27" s="80">
        <v>18</v>
      </c>
      <c r="D27" s="48"/>
      <c r="E27" s="30">
        <v>-42948</v>
      </c>
      <c r="F27" s="30"/>
      <c r="G27" s="30">
        <v>-48182</v>
      </c>
      <c r="H27" s="30"/>
      <c r="I27" s="61">
        <v>-2632</v>
      </c>
      <c r="J27" s="57"/>
      <c r="K27" s="61">
        <v>-4274</v>
      </c>
      <c r="L27" s="20"/>
      <c r="M27" s="19"/>
    </row>
    <row r="28" spans="1:14" ht="20.100000000000001" customHeight="1" thickBot="1">
      <c r="A28" s="5" t="s">
        <v>258</v>
      </c>
      <c r="E28" s="102">
        <f>SUM(E26:E27)</f>
        <v>-148971</v>
      </c>
      <c r="F28" s="30"/>
      <c r="G28" s="102">
        <f>SUM(G26:G27)</f>
        <v>-1246</v>
      </c>
      <c r="H28" s="30"/>
      <c r="I28" s="102">
        <f>SUM(I26:I27)</f>
        <v>-518060</v>
      </c>
      <c r="J28" s="30"/>
      <c r="K28" s="102">
        <f>SUM(K26:K27)</f>
        <v>57198</v>
      </c>
      <c r="L28" s="9"/>
    </row>
    <row r="29" spans="1:14" ht="20.100000000000001" customHeight="1" thickTop="1">
      <c r="A29" s="20"/>
      <c r="E29" s="19"/>
      <c r="F29" s="95"/>
      <c r="G29" s="19"/>
      <c r="H29" s="95"/>
      <c r="I29" s="95"/>
      <c r="J29" s="95"/>
      <c r="K29" s="95"/>
      <c r="L29" s="9"/>
    </row>
    <row r="30" spans="1:14" ht="20.100000000000001" customHeight="1">
      <c r="A30" s="5" t="s">
        <v>259</v>
      </c>
      <c r="C30" s="27"/>
      <c r="D30" s="27"/>
      <c r="E30" s="81"/>
      <c r="F30" s="29"/>
      <c r="G30" s="81"/>
      <c r="H30" s="30"/>
      <c r="I30" s="22"/>
      <c r="J30" s="22"/>
      <c r="K30" s="22"/>
      <c r="L30" s="9"/>
    </row>
    <row r="31" spans="1:14" ht="20.100000000000001" customHeight="1" thickBot="1">
      <c r="A31" s="20" t="s">
        <v>74</v>
      </c>
      <c r="C31" s="27"/>
      <c r="D31" s="27"/>
      <c r="E31" s="81">
        <f>SUM(E33-E32)</f>
        <v>-183395</v>
      </c>
      <c r="F31" s="30"/>
      <c r="G31" s="81">
        <f>SUM(G33-G32)</f>
        <v>25522</v>
      </c>
      <c r="H31" s="30"/>
      <c r="I31" s="66">
        <f>I28</f>
        <v>-518060</v>
      </c>
      <c r="J31" s="22"/>
      <c r="K31" s="66">
        <f>K28</f>
        <v>57198</v>
      </c>
      <c r="L31" s="9"/>
    </row>
    <row r="32" spans="1:14" ht="20.100000000000001" customHeight="1" thickTop="1">
      <c r="A32" s="20" t="s">
        <v>146</v>
      </c>
      <c r="C32" s="27"/>
      <c r="D32" s="27"/>
      <c r="E32" s="22">
        <v>34424</v>
      </c>
      <c r="F32" s="30"/>
      <c r="G32" s="22">
        <v>-26768</v>
      </c>
      <c r="H32" s="30"/>
      <c r="I32" s="22"/>
      <c r="J32" s="22"/>
      <c r="K32" s="22"/>
      <c r="L32" s="9"/>
    </row>
    <row r="33" spans="1:12" ht="20.100000000000001" customHeight="1" thickBot="1">
      <c r="A33" s="5"/>
      <c r="C33" s="27"/>
      <c r="D33" s="27"/>
      <c r="E33" s="82">
        <f>SUM(E28)</f>
        <v>-148971</v>
      </c>
      <c r="F33" s="29"/>
      <c r="G33" s="82">
        <f>SUM(G28)</f>
        <v>-1246</v>
      </c>
      <c r="H33" s="14"/>
      <c r="I33" s="14"/>
      <c r="J33" s="14"/>
      <c r="K33" s="14"/>
      <c r="L33" s="9"/>
    </row>
    <row r="34" spans="1:12" ht="20.100000000000001" customHeight="1" thickTop="1">
      <c r="A34" s="5"/>
      <c r="C34" s="27"/>
      <c r="D34" s="27"/>
      <c r="E34" s="28"/>
      <c r="F34" s="29"/>
      <c r="G34" s="28"/>
      <c r="H34" s="36"/>
      <c r="I34" s="81"/>
      <c r="J34" s="81"/>
      <c r="K34" s="81"/>
      <c r="L34" s="9"/>
    </row>
    <row r="35" spans="1:12" ht="20.100000000000001" customHeight="1">
      <c r="A35" s="26" t="s">
        <v>159</v>
      </c>
      <c r="C35" s="80">
        <v>19</v>
      </c>
      <c r="D35" s="36"/>
      <c r="E35" s="81"/>
      <c r="F35" s="36"/>
      <c r="G35" s="81"/>
      <c r="H35" s="81"/>
      <c r="I35" s="81"/>
      <c r="K35" s="81"/>
      <c r="L35" s="9"/>
    </row>
    <row r="36" spans="1:12" ht="20.100000000000001" customHeight="1" thickBot="1">
      <c r="A36" s="9" t="s">
        <v>257</v>
      </c>
      <c r="C36" s="80"/>
      <c r="D36" s="36"/>
      <c r="E36" s="83">
        <f>E31/E38</f>
        <v>-0.1822099067663914</v>
      </c>
      <c r="F36" s="103"/>
      <c r="G36" s="83">
        <f>G31/G38</f>
        <v>2.5357077567500972E-2</v>
      </c>
      <c r="H36" s="103"/>
      <c r="I36" s="83">
        <f>I31/I38</f>
        <v>-0.51471231112842075</v>
      </c>
      <c r="J36" s="84"/>
      <c r="K36" s="83">
        <f>K31/K38</f>
        <v>5.682838816338534E-2</v>
      </c>
      <c r="L36" s="9"/>
    </row>
    <row r="37" spans="1:12" ht="20.100000000000001" customHeight="1" thickTop="1">
      <c r="C37" s="9"/>
      <c r="E37" s="85"/>
      <c r="F37" s="104"/>
      <c r="G37" s="85"/>
      <c r="H37" s="104"/>
      <c r="I37" s="104"/>
      <c r="J37" s="85"/>
      <c r="K37" s="104"/>
      <c r="L37" s="9"/>
    </row>
    <row r="38" spans="1:12" ht="20.100000000000001" customHeight="1" thickBot="1">
      <c r="A38" s="9" t="s">
        <v>165</v>
      </c>
      <c r="C38" s="9"/>
      <c r="E38" s="105">
        <v>1006504</v>
      </c>
      <c r="F38" s="19"/>
      <c r="G38" s="105">
        <v>1006504</v>
      </c>
      <c r="H38" s="19"/>
      <c r="I38" s="105">
        <v>1006504</v>
      </c>
      <c r="J38" s="19"/>
      <c r="K38" s="105">
        <v>1006504</v>
      </c>
      <c r="L38" s="9"/>
    </row>
    <row r="39" spans="1:12" ht="20.100000000000001" customHeight="1" thickTop="1">
      <c r="E39" s="19"/>
      <c r="F39" s="19"/>
      <c r="G39" s="19"/>
      <c r="H39" s="19"/>
      <c r="I39" s="19"/>
      <c r="J39" s="19"/>
      <c r="K39" s="19"/>
      <c r="L39" s="9"/>
    </row>
    <row r="40" spans="1:12" ht="20.100000000000001" customHeight="1">
      <c r="A40" s="9" t="s">
        <v>1</v>
      </c>
      <c r="L40" s="9"/>
    </row>
    <row r="41" spans="1:12" ht="20.100000000000001" customHeight="1">
      <c r="A41" s="17"/>
      <c r="B41" s="20"/>
      <c r="E41" s="10"/>
      <c r="F41" s="10"/>
      <c r="G41" s="10"/>
      <c r="H41" s="10"/>
      <c r="I41" s="10"/>
      <c r="J41" s="10"/>
      <c r="K41" s="10"/>
      <c r="L41" s="22" t="s">
        <v>72</v>
      </c>
    </row>
    <row r="42" spans="1:12" ht="20.100000000000001" customHeight="1">
      <c r="A42" s="23" t="s">
        <v>20</v>
      </c>
      <c r="B42" s="6"/>
      <c r="C42" s="7"/>
      <c r="D42" s="7"/>
      <c r="E42" s="10"/>
      <c r="F42" s="10"/>
      <c r="G42" s="10"/>
      <c r="H42" s="10"/>
      <c r="I42" s="10"/>
      <c r="J42" s="10"/>
      <c r="K42" s="10"/>
    </row>
    <row r="43" spans="1:12" ht="20.100000000000001" customHeight="1">
      <c r="A43" s="5" t="s">
        <v>155</v>
      </c>
      <c r="B43" s="6"/>
      <c r="C43" s="7"/>
      <c r="D43" s="7"/>
      <c r="E43" s="10"/>
      <c r="F43" s="10"/>
      <c r="G43" s="10"/>
      <c r="H43" s="10"/>
      <c r="I43" s="10"/>
      <c r="J43" s="10"/>
      <c r="K43" s="10"/>
    </row>
    <row r="44" spans="1:12" ht="20.100000000000001" customHeight="1">
      <c r="A44" s="5" t="s">
        <v>289</v>
      </c>
      <c r="B44" s="6"/>
      <c r="C44" s="7"/>
      <c r="D44" s="7"/>
      <c r="E44" s="41"/>
      <c r="F44" s="6"/>
      <c r="G44" s="41"/>
      <c r="H44" s="6"/>
      <c r="I44" s="41"/>
      <c r="J44" s="6"/>
      <c r="K44" s="41"/>
    </row>
    <row r="45" spans="1:12" ht="20.100000000000001" customHeight="1">
      <c r="C45" s="9"/>
      <c r="D45" s="9"/>
      <c r="I45" s="22"/>
      <c r="K45" s="22" t="s">
        <v>71</v>
      </c>
    </row>
    <row r="46" spans="1:12" ht="20.100000000000001" customHeight="1">
      <c r="E46" s="24"/>
      <c r="F46" s="12" t="s">
        <v>17</v>
      </c>
      <c r="G46" s="24"/>
      <c r="H46" s="25"/>
      <c r="I46" s="24"/>
      <c r="J46" s="12" t="s">
        <v>18</v>
      </c>
      <c r="K46" s="24"/>
    </row>
    <row r="47" spans="1:12" ht="20.100000000000001" customHeight="1">
      <c r="C47" s="15"/>
      <c r="D47" s="15"/>
      <c r="E47" s="16">
        <v>2024</v>
      </c>
      <c r="F47" s="16"/>
      <c r="G47" s="16">
        <v>2023</v>
      </c>
      <c r="H47" s="16"/>
      <c r="I47" s="16">
        <v>2024</v>
      </c>
      <c r="J47" s="16"/>
      <c r="K47" s="16">
        <v>2023</v>
      </c>
    </row>
    <row r="48" spans="1:12" ht="20.100000000000001" customHeight="1">
      <c r="C48" s="15"/>
      <c r="D48" s="15"/>
      <c r="E48" s="20"/>
      <c r="F48" s="20"/>
      <c r="G48" s="20"/>
      <c r="H48" s="20"/>
      <c r="I48" s="86"/>
      <c r="J48" s="20"/>
      <c r="K48" s="20"/>
    </row>
    <row r="49" spans="1:13" ht="20.100000000000001" customHeight="1">
      <c r="A49" s="106" t="s">
        <v>258</v>
      </c>
      <c r="B49" s="36"/>
      <c r="C49" s="107"/>
      <c r="D49" s="87"/>
      <c r="E49" s="31">
        <f>SUM(E28)</f>
        <v>-148971</v>
      </c>
      <c r="F49" s="57"/>
      <c r="G49" s="31">
        <f>SUM(G28)</f>
        <v>-1246</v>
      </c>
      <c r="H49" s="49"/>
      <c r="I49" s="31">
        <f>SUM(I28)</f>
        <v>-518060</v>
      </c>
      <c r="J49" s="57"/>
      <c r="K49" s="31">
        <f>SUM(K28)</f>
        <v>57198</v>
      </c>
    </row>
    <row r="50" spans="1:13" ht="20.100000000000001" customHeight="1">
      <c r="A50" s="108"/>
      <c r="B50" s="36"/>
      <c r="C50" s="109"/>
      <c r="D50" s="88"/>
      <c r="E50" s="57"/>
      <c r="F50" s="57"/>
      <c r="G50" s="57"/>
      <c r="H50" s="49"/>
      <c r="I50" s="57"/>
      <c r="J50" s="57"/>
      <c r="K50" s="57"/>
    </row>
    <row r="51" spans="1:13" ht="20.100000000000001" customHeight="1">
      <c r="A51" s="106" t="s">
        <v>210</v>
      </c>
      <c r="B51" s="36"/>
      <c r="C51" s="107"/>
      <c r="D51" s="87"/>
      <c r="E51" s="57"/>
      <c r="F51" s="57"/>
      <c r="G51" s="57"/>
      <c r="H51" s="49"/>
      <c r="I51" s="57"/>
      <c r="J51" s="57"/>
      <c r="K51" s="57"/>
    </row>
    <row r="52" spans="1:13" ht="20.100000000000001" customHeight="1">
      <c r="A52" s="110" t="s">
        <v>174</v>
      </c>
      <c r="B52" s="36"/>
      <c r="C52" s="107"/>
      <c r="D52" s="87"/>
      <c r="E52" s="57"/>
      <c r="F52" s="57"/>
      <c r="G52" s="57"/>
      <c r="H52" s="49"/>
      <c r="I52" s="57"/>
      <c r="J52" s="57"/>
      <c r="K52" s="57"/>
    </row>
    <row r="53" spans="1:13" ht="20.100000000000001" customHeight="1">
      <c r="A53" s="108" t="s">
        <v>104</v>
      </c>
      <c r="B53" s="36"/>
      <c r="C53" s="107"/>
      <c r="D53" s="87"/>
      <c r="E53" s="57"/>
      <c r="F53" s="57"/>
      <c r="G53" s="57"/>
      <c r="H53" s="49"/>
      <c r="I53" s="57"/>
      <c r="J53" s="57"/>
      <c r="K53" s="57"/>
    </row>
    <row r="54" spans="1:13" ht="20.100000000000001" customHeight="1">
      <c r="A54" s="19" t="s">
        <v>105</v>
      </c>
      <c r="B54" s="36"/>
      <c r="D54" s="88"/>
      <c r="E54" s="89">
        <v>17233</v>
      </c>
      <c r="F54" s="30"/>
      <c r="G54" s="89">
        <v>22908</v>
      </c>
      <c r="H54" s="30"/>
      <c r="I54" s="89">
        <v>0</v>
      </c>
      <c r="J54" s="57"/>
      <c r="K54" s="64">
        <v>0</v>
      </c>
    </row>
    <row r="55" spans="1:13" s="20" customFormat="1" ht="20.100000000000001" customHeight="1">
      <c r="A55" s="108" t="s">
        <v>171</v>
      </c>
      <c r="B55" s="90"/>
      <c r="C55" s="90"/>
      <c r="E55" s="30"/>
      <c r="F55" s="32"/>
      <c r="G55" s="30"/>
      <c r="H55" s="14"/>
      <c r="I55" s="30"/>
      <c r="J55" s="14"/>
      <c r="K55" s="30"/>
    </row>
    <row r="56" spans="1:13" s="20" customFormat="1" ht="20.100000000000001" customHeight="1">
      <c r="A56" s="108" t="s">
        <v>172</v>
      </c>
      <c r="B56" s="90"/>
      <c r="C56" s="90"/>
      <c r="E56" s="31">
        <f>SUM(E54:E55)</f>
        <v>17233</v>
      </c>
      <c r="F56" s="32"/>
      <c r="G56" s="31">
        <f>SUM(G54:G55)</f>
        <v>22908</v>
      </c>
      <c r="H56" s="14"/>
      <c r="I56" s="31">
        <f>SUM(I54:I55)</f>
        <v>0</v>
      </c>
      <c r="J56" s="14"/>
      <c r="K56" s="31">
        <f>SUM(K54:K55)</f>
        <v>0</v>
      </c>
    </row>
    <row r="57" spans="1:13" s="8" customFormat="1" ht="20.100000000000001" customHeight="1">
      <c r="A57" s="108"/>
      <c r="B57" s="36"/>
      <c r="C57" s="107"/>
      <c r="D57" s="87"/>
      <c r="E57" s="30"/>
      <c r="F57" s="30"/>
      <c r="G57" s="30"/>
      <c r="H57" s="30"/>
      <c r="I57" s="30"/>
      <c r="J57" s="57"/>
      <c r="K57" s="30"/>
      <c r="M57" s="9"/>
    </row>
    <row r="58" spans="1:13" ht="20.100000000000001" customHeight="1">
      <c r="A58" s="106" t="s">
        <v>183</v>
      </c>
      <c r="B58" s="36"/>
      <c r="C58" s="109"/>
      <c r="D58" s="88"/>
      <c r="E58" s="31">
        <f>E56</f>
        <v>17233</v>
      </c>
      <c r="F58" s="30"/>
      <c r="G58" s="31">
        <f>G56</f>
        <v>22908</v>
      </c>
      <c r="H58" s="30"/>
      <c r="I58" s="31">
        <f>I56</f>
        <v>0</v>
      </c>
      <c r="J58" s="57"/>
      <c r="K58" s="31">
        <f>K56</f>
        <v>0</v>
      </c>
    </row>
    <row r="59" spans="1:13" ht="20.100000000000001" customHeight="1">
      <c r="A59" s="108"/>
      <c r="B59" s="36"/>
      <c r="C59" s="109"/>
      <c r="D59" s="88"/>
      <c r="E59" s="30"/>
      <c r="F59" s="30"/>
      <c r="G59" s="30"/>
      <c r="H59" s="30"/>
      <c r="I59" s="30"/>
      <c r="J59" s="57"/>
      <c r="K59" s="30"/>
    </row>
    <row r="60" spans="1:13" ht="20.100000000000001" customHeight="1" thickBot="1">
      <c r="A60" s="106" t="s">
        <v>221</v>
      </c>
      <c r="B60" s="36"/>
      <c r="C60" s="107"/>
      <c r="D60" s="87"/>
      <c r="E60" s="111">
        <f>E49+E58</f>
        <v>-131738</v>
      </c>
      <c r="F60" s="30"/>
      <c r="G60" s="111">
        <f>G49+G58</f>
        <v>21662</v>
      </c>
      <c r="H60" s="30"/>
      <c r="I60" s="111">
        <f>I49+I58</f>
        <v>-518060</v>
      </c>
      <c r="J60" s="57"/>
      <c r="K60" s="111">
        <f>K49+K58</f>
        <v>57198</v>
      </c>
    </row>
    <row r="61" spans="1:13" ht="20.100000000000001" customHeight="1" thickTop="1">
      <c r="A61" s="108"/>
      <c r="B61" s="36"/>
      <c r="C61" s="109"/>
      <c r="D61" s="88"/>
      <c r="E61" s="30"/>
      <c r="F61" s="30"/>
      <c r="G61" s="30"/>
      <c r="H61" s="30"/>
      <c r="I61" s="30"/>
      <c r="J61" s="57"/>
      <c r="K61" s="30"/>
    </row>
    <row r="62" spans="1:13" ht="20.100000000000001" customHeight="1">
      <c r="A62" s="5" t="s">
        <v>222</v>
      </c>
      <c r="B62" s="36"/>
      <c r="C62" s="109"/>
      <c r="D62" s="88"/>
      <c r="E62" s="22"/>
      <c r="F62" s="30"/>
      <c r="G62" s="22"/>
      <c r="H62" s="30"/>
      <c r="I62" s="22"/>
      <c r="J62" s="22"/>
      <c r="K62" s="22"/>
    </row>
    <row r="63" spans="1:13" ht="20.100000000000001" customHeight="1" thickBot="1">
      <c r="A63" s="20" t="s">
        <v>74</v>
      </c>
      <c r="B63" s="36"/>
      <c r="C63" s="109"/>
      <c r="D63" s="88"/>
      <c r="E63" s="22">
        <f>E65-E64</f>
        <v>-166256</v>
      </c>
      <c r="F63" s="30"/>
      <c r="G63" s="22">
        <f>G65-G64</f>
        <v>48082</v>
      </c>
      <c r="H63" s="30"/>
      <c r="I63" s="111">
        <f>I60</f>
        <v>-518060</v>
      </c>
      <c r="J63" s="22"/>
      <c r="K63" s="111">
        <f>K60</f>
        <v>57198</v>
      </c>
    </row>
    <row r="64" spans="1:13" ht="20.100000000000001" customHeight="1" thickTop="1">
      <c r="A64" s="20" t="s">
        <v>75</v>
      </c>
      <c r="B64" s="36"/>
      <c r="C64" s="109"/>
      <c r="D64" s="88"/>
      <c r="E64" s="97">
        <v>34518</v>
      </c>
      <c r="F64" s="30"/>
      <c r="G64" s="97">
        <v>-26420</v>
      </c>
      <c r="H64" s="30"/>
      <c r="I64" s="22"/>
      <c r="J64" s="22"/>
      <c r="K64" s="22"/>
    </row>
    <row r="65" spans="1:12" ht="20.100000000000001" customHeight="1" thickBot="1">
      <c r="A65" s="108"/>
      <c r="B65" s="36"/>
      <c r="C65" s="109"/>
      <c r="D65" s="88"/>
      <c r="E65" s="82">
        <f>E60</f>
        <v>-131738</v>
      </c>
      <c r="F65" s="14"/>
      <c r="G65" s="82">
        <f>G60</f>
        <v>21662</v>
      </c>
      <c r="H65" s="14"/>
      <c r="I65" s="14"/>
      <c r="J65" s="14"/>
      <c r="K65" s="14"/>
    </row>
    <row r="66" spans="1:12" ht="20.100000000000001" customHeight="1" thickTop="1">
      <c r="E66" s="20"/>
      <c r="G66" s="20"/>
      <c r="I66" s="20"/>
      <c r="K66" s="20"/>
      <c r="L66" s="9"/>
    </row>
    <row r="67" spans="1:12" ht="20.100000000000001" customHeight="1">
      <c r="A67" s="9" t="s">
        <v>1</v>
      </c>
      <c r="L67" s="9"/>
    </row>
    <row r="68" spans="1:12" ht="20.100000000000001" customHeight="1">
      <c r="L68" s="9"/>
    </row>
    <row r="69" spans="1:12" ht="20.100000000000001" customHeight="1">
      <c r="A69" s="17"/>
      <c r="B69" s="20"/>
      <c r="E69" s="10"/>
      <c r="F69" s="10"/>
      <c r="G69" s="10"/>
      <c r="H69" s="10"/>
      <c r="I69" s="10"/>
      <c r="J69" s="10"/>
      <c r="K69" s="10"/>
      <c r="L69" s="22" t="s">
        <v>72</v>
      </c>
    </row>
    <row r="70" spans="1:12" ht="20.100000000000001" customHeight="1">
      <c r="A70" s="5" t="s">
        <v>20</v>
      </c>
      <c r="B70" s="6"/>
      <c r="C70" s="7"/>
      <c r="D70" s="7"/>
      <c r="E70" s="41"/>
      <c r="F70" s="6"/>
      <c r="G70" s="41"/>
      <c r="H70" s="6"/>
      <c r="I70" s="41"/>
      <c r="J70" s="6"/>
      <c r="K70" s="41"/>
    </row>
    <row r="71" spans="1:12" ht="20.100000000000001" customHeight="1">
      <c r="A71" s="73" t="s">
        <v>114</v>
      </c>
      <c r="B71" s="6"/>
      <c r="C71" s="7"/>
      <c r="D71" s="7"/>
      <c r="E71" s="41"/>
      <c r="F71" s="6"/>
      <c r="G71" s="41"/>
      <c r="H71" s="6"/>
      <c r="I71" s="41"/>
      <c r="J71" s="6"/>
      <c r="K71" s="41"/>
    </row>
    <row r="72" spans="1:12" ht="20.100000000000001" customHeight="1">
      <c r="A72" s="5" t="s">
        <v>285</v>
      </c>
      <c r="B72" s="6"/>
      <c r="C72" s="7"/>
      <c r="D72" s="7"/>
      <c r="E72" s="41"/>
      <c r="F72" s="6"/>
      <c r="G72" s="41"/>
      <c r="H72" s="6"/>
      <c r="I72" s="41"/>
      <c r="J72" s="6"/>
      <c r="K72" s="41"/>
    </row>
    <row r="73" spans="1:12" ht="20.100000000000001" customHeight="1">
      <c r="C73" s="9"/>
      <c r="D73" s="9"/>
      <c r="I73" s="22"/>
      <c r="K73" s="22" t="s">
        <v>196</v>
      </c>
    </row>
    <row r="74" spans="1:12" ht="20.100000000000001" customHeight="1">
      <c r="E74" s="24"/>
      <c r="F74" s="12" t="s">
        <v>17</v>
      </c>
      <c r="G74" s="24"/>
      <c r="H74" s="25"/>
      <c r="I74" s="24"/>
      <c r="J74" s="12" t="s">
        <v>18</v>
      </c>
      <c r="K74" s="24"/>
    </row>
    <row r="75" spans="1:12" ht="20.100000000000001" customHeight="1">
      <c r="C75" s="15" t="s">
        <v>0</v>
      </c>
      <c r="D75" s="15"/>
      <c r="E75" s="16">
        <v>2024</v>
      </c>
      <c r="F75" s="16"/>
      <c r="G75" s="16">
        <v>2023</v>
      </c>
      <c r="H75" s="16"/>
      <c r="I75" s="16">
        <v>2024</v>
      </c>
      <c r="J75" s="16"/>
      <c r="K75" s="16">
        <v>2023</v>
      </c>
    </row>
    <row r="76" spans="1:12" ht="20.100000000000001" customHeight="1">
      <c r="A76" s="26" t="s">
        <v>49</v>
      </c>
      <c r="E76" s="74"/>
      <c r="G76" s="74"/>
      <c r="I76" s="75"/>
      <c r="K76" s="75"/>
    </row>
    <row r="77" spans="1:12" ht="20.100000000000001" customHeight="1">
      <c r="A77" s="9" t="s">
        <v>166</v>
      </c>
      <c r="B77" s="19"/>
      <c r="C77" s="48"/>
      <c r="D77" s="48"/>
      <c r="E77" s="76">
        <v>53632</v>
      </c>
      <c r="F77" s="95"/>
      <c r="G77" s="76">
        <v>121421</v>
      </c>
      <c r="H77" s="30"/>
      <c r="I77" s="49">
        <v>0</v>
      </c>
      <c r="J77" s="30"/>
      <c r="K77" s="49">
        <v>334400</v>
      </c>
    </row>
    <row r="78" spans="1:12" ht="20.100000000000001" customHeight="1">
      <c r="A78" s="9" t="s">
        <v>167</v>
      </c>
      <c r="B78" s="19"/>
      <c r="C78" s="48"/>
      <c r="D78" s="48"/>
      <c r="E78" s="76">
        <v>1444503</v>
      </c>
      <c r="F78" s="95"/>
      <c r="G78" s="76">
        <v>2063441</v>
      </c>
      <c r="H78" s="30"/>
      <c r="I78" s="49">
        <v>24425</v>
      </c>
      <c r="J78" s="30"/>
      <c r="K78" s="49">
        <v>0</v>
      </c>
    </row>
    <row r="79" spans="1:12" ht="20.100000000000001" customHeight="1">
      <c r="A79" s="9" t="s">
        <v>168</v>
      </c>
      <c r="B79" s="19"/>
      <c r="C79" s="48"/>
      <c r="D79" s="48"/>
      <c r="E79" s="49">
        <v>2666511</v>
      </c>
      <c r="F79" s="95"/>
      <c r="G79" s="49">
        <v>2314672</v>
      </c>
      <c r="H79" s="30"/>
      <c r="I79" s="49">
        <v>477604</v>
      </c>
      <c r="J79" s="30"/>
      <c r="K79" s="49">
        <v>429619</v>
      </c>
    </row>
    <row r="80" spans="1:12" ht="20.100000000000001" customHeight="1">
      <c r="A80" s="9" t="s">
        <v>48</v>
      </c>
      <c r="B80" s="19"/>
      <c r="C80" s="2"/>
      <c r="D80" s="48"/>
      <c r="E80" s="61">
        <v>41301</v>
      </c>
      <c r="F80" s="30"/>
      <c r="G80" s="61">
        <v>86657</v>
      </c>
      <c r="H80" s="95"/>
      <c r="I80" s="61">
        <v>123180</v>
      </c>
      <c r="J80" s="95"/>
      <c r="K80" s="61">
        <v>261990</v>
      </c>
    </row>
    <row r="81" spans="1:14" ht="20.100000000000001" customHeight="1">
      <c r="A81" s="5" t="s">
        <v>50</v>
      </c>
      <c r="C81" s="48"/>
      <c r="D81" s="48"/>
      <c r="E81" s="97">
        <f>SUM(E77:E80)</f>
        <v>4205947</v>
      </c>
      <c r="F81" s="30"/>
      <c r="G81" s="97">
        <f>SUM(G77:G80)</f>
        <v>4586191</v>
      </c>
      <c r="H81" s="30"/>
      <c r="I81" s="100">
        <f>SUM(I77:I80)</f>
        <v>625209</v>
      </c>
      <c r="J81" s="30"/>
      <c r="K81" s="100">
        <f>SUM(K77:K80)</f>
        <v>1026009</v>
      </c>
    </row>
    <row r="82" spans="1:14" ht="20.100000000000001" customHeight="1">
      <c r="A82" s="26" t="s">
        <v>51</v>
      </c>
      <c r="C82" s="48"/>
      <c r="D82" s="48"/>
      <c r="E82" s="77"/>
      <c r="F82" s="95"/>
      <c r="G82" s="77"/>
      <c r="H82" s="95"/>
      <c r="I82" s="95"/>
      <c r="J82" s="95"/>
      <c r="K82" s="95"/>
    </row>
    <row r="83" spans="1:14" ht="20.100000000000001" customHeight="1">
      <c r="A83" s="9" t="s">
        <v>158</v>
      </c>
      <c r="C83" s="48"/>
      <c r="D83" s="48"/>
      <c r="E83" s="95">
        <v>52324</v>
      </c>
      <c r="F83" s="95"/>
      <c r="G83" s="95">
        <v>104874</v>
      </c>
      <c r="H83" s="30"/>
      <c r="I83" s="49">
        <v>0</v>
      </c>
      <c r="J83" s="30"/>
      <c r="K83" s="49">
        <v>330380</v>
      </c>
    </row>
    <row r="84" spans="1:14" ht="20.100000000000001" customHeight="1">
      <c r="A84" s="9" t="s">
        <v>169</v>
      </c>
      <c r="C84" s="48"/>
      <c r="D84" s="48"/>
      <c r="E84" s="95">
        <v>1212121</v>
      </c>
      <c r="F84" s="95"/>
      <c r="G84" s="95">
        <v>1809457</v>
      </c>
      <c r="H84" s="30"/>
      <c r="I84" s="49">
        <v>21453</v>
      </c>
      <c r="J84" s="30"/>
      <c r="K84" s="49">
        <v>0</v>
      </c>
    </row>
    <row r="85" spans="1:14" ht="20.100000000000001" customHeight="1">
      <c r="A85" s="9" t="s">
        <v>170</v>
      </c>
      <c r="C85" s="48"/>
      <c r="D85" s="48"/>
      <c r="E85" s="95">
        <v>1909685</v>
      </c>
      <c r="F85" s="95"/>
      <c r="G85" s="95">
        <v>1733560</v>
      </c>
      <c r="H85" s="30"/>
      <c r="I85" s="95">
        <v>407842</v>
      </c>
      <c r="J85" s="30"/>
      <c r="K85" s="95">
        <v>364775</v>
      </c>
    </row>
    <row r="86" spans="1:14" ht="20.100000000000001" customHeight="1">
      <c r="A86" s="9" t="s">
        <v>175</v>
      </c>
      <c r="C86" s="48"/>
      <c r="D86" s="48"/>
      <c r="E86" s="95">
        <v>91528</v>
      </c>
      <c r="F86" s="30"/>
      <c r="G86" s="95">
        <v>114832</v>
      </c>
      <c r="H86" s="30"/>
      <c r="I86" s="95">
        <v>852</v>
      </c>
      <c r="J86" s="30"/>
      <c r="K86" s="95">
        <v>1323</v>
      </c>
    </row>
    <row r="87" spans="1:14" ht="20.100000000000001" customHeight="1">
      <c r="A87" s="9" t="s">
        <v>58</v>
      </c>
      <c r="C87" s="48"/>
      <c r="D87" s="48"/>
      <c r="E87" s="30">
        <v>440779</v>
      </c>
      <c r="F87" s="30"/>
      <c r="G87" s="30">
        <v>457379</v>
      </c>
      <c r="H87" s="30"/>
      <c r="I87" s="95">
        <v>129652</v>
      </c>
      <c r="J87" s="30"/>
      <c r="K87" s="95">
        <v>121117</v>
      </c>
    </row>
    <row r="88" spans="1:14" ht="20.100000000000001" customHeight="1">
      <c r="A88" s="20" t="s">
        <v>69</v>
      </c>
      <c r="C88" s="20"/>
      <c r="D88" s="48"/>
      <c r="E88" s="61">
        <v>324578</v>
      </c>
      <c r="F88" s="49"/>
      <c r="G88" s="61">
        <v>77623</v>
      </c>
      <c r="H88" s="49"/>
      <c r="I88" s="61">
        <v>565544</v>
      </c>
      <c r="J88" s="49"/>
      <c r="K88" s="61">
        <v>24846</v>
      </c>
    </row>
    <row r="89" spans="1:14" ht="20.100000000000001" customHeight="1">
      <c r="A89" s="5" t="s">
        <v>52</v>
      </c>
      <c r="E89" s="97">
        <f>SUM(E83:E88)</f>
        <v>4031015</v>
      </c>
      <c r="F89" s="30"/>
      <c r="G89" s="97">
        <f>SUM(G83:G88)</f>
        <v>4297725</v>
      </c>
      <c r="H89" s="30"/>
      <c r="I89" s="31">
        <f>SUM(I83:I88)</f>
        <v>1125343</v>
      </c>
      <c r="J89" s="30"/>
      <c r="K89" s="31">
        <f>SUM(K83:K88)</f>
        <v>842441</v>
      </c>
    </row>
    <row r="90" spans="1:14" ht="20.100000000000001" customHeight="1">
      <c r="A90" s="78" t="s">
        <v>209</v>
      </c>
      <c r="E90" s="95">
        <f>E81-E89</f>
        <v>174932</v>
      </c>
      <c r="F90" s="30"/>
      <c r="G90" s="95">
        <f>G81-G89</f>
        <v>288466</v>
      </c>
      <c r="H90" s="30"/>
      <c r="I90" s="30">
        <f>I81-I89</f>
        <v>-500134</v>
      </c>
      <c r="J90" s="30"/>
      <c r="K90" s="30">
        <f>K81-K89</f>
        <v>183568</v>
      </c>
    </row>
    <row r="91" spans="1:14" s="19" customFormat="1" ht="20.100000000000001" customHeight="1">
      <c r="A91" s="79" t="s">
        <v>197</v>
      </c>
      <c r="B91" s="79"/>
      <c r="C91" s="48"/>
      <c r="D91" s="48"/>
      <c r="E91" s="95">
        <v>17787</v>
      </c>
      <c r="F91" s="95"/>
      <c r="G91" s="95">
        <v>21351</v>
      </c>
      <c r="H91" s="95"/>
      <c r="I91" s="95">
        <v>7288</v>
      </c>
      <c r="J91" s="95"/>
      <c r="K91" s="95">
        <v>17232</v>
      </c>
      <c r="L91" s="20"/>
      <c r="N91" s="20"/>
    </row>
    <row r="92" spans="1:14" ht="20.100000000000001" customHeight="1">
      <c r="A92" s="20" t="s">
        <v>61</v>
      </c>
      <c r="C92" s="48"/>
      <c r="D92" s="48"/>
      <c r="E92" s="95">
        <v>-170953</v>
      </c>
      <c r="F92" s="95"/>
      <c r="G92" s="95">
        <v>-281643</v>
      </c>
      <c r="H92" s="95"/>
      <c r="I92" s="95">
        <v>-84173</v>
      </c>
      <c r="J92" s="95"/>
      <c r="K92" s="95">
        <v>-128920</v>
      </c>
      <c r="L92" s="20"/>
      <c r="M92" s="19"/>
    </row>
    <row r="93" spans="1:14" ht="20.100000000000001" customHeight="1">
      <c r="A93" s="20" t="s">
        <v>255</v>
      </c>
      <c r="C93" s="48"/>
      <c r="D93" s="48"/>
      <c r="E93" s="97">
        <v>-7841</v>
      </c>
      <c r="F93" s="30"/>
      <c r="G93" s="97">
        <v>8051</v>
      </c>
      <c r="H93" s="30"/>
      <c r="I93" s="97">
        <v>-6696</v>
      </c>
      <c r="J93" s="30"/>
      <c r="K93" s="97">
        <v>-6051</v>
      </c>
      <c r="L93" s="20"/>
      <c r="M93" s="19"/>
    </row>
    <row r="94" spans="1:14" ht="20.100000000000001" customHeight="1">
      <c r="A94" s="101" t="s">
        <v>256</v>
      </c>
      <c r="C94" s="20"/>
      <c r="D94" s="48"/>
      <c r="E94" s="95">
        <f>SUM(E90:E93)</f>
        <v>13925</v>
      </c>
      <c r="F94" s="30"/>
      <c r="G94" s="95">
        <f>SUM(G90:G93)</f>
        <v>36225</v>
      </c>
      <c r="H94" s="30"/>
      <c r="I94" s="30">
        <f>SUM(I90:I93)</f>
        <v>-583715</v>
      </c>
      <c r="J94" s="30"/>
      <c r="K94" s="30">
        <f>SUM(K90:K93)</f>
        <v>65829</v>
      </c>
    </row>
    <row r="95" spans="1:14" ht="20.100000000000001" customHeight="1">
      <c r="A95" s="20" t="s">
        <v>244</v>
      </c>
      <c r="C95" s="80">
        <v>18</v>
      </c>
      <c r="D95" s="48"/>
      <c r="E95" s="97">
        <v>-82712</v>
      </c>
      <c r="F95" s="95"/>
      <c r="G95" s="97">
        <v>-81044</v>
      </c>
      <c r="H95" s="95"/>
      <c r="I95" s="61">
        <v>-3980</v>
      </c>
      <c r="J95" s="57"/>
      <c r="K95" s="61">
        <v>-6490</v>
      </c>
      <c r="L95" s="20"/>
      <c r="M95" s="19"/>
    </row>
    <row r="96" spans="1:14" ht="20.100000000000001" customHeight="1" thickBot="1">
      <c r="A96" s="5" t="s">
        <v>258</v>
      </c>
      <c r="E96" s="102">
        <f>SUM(E94:E95)</f>
        <v>-68787</v>
      </c>
      <c r="F96" s="30"/>
      <c r="G96" s="102">
        <f>SUM(G94:G95)</f>
        <v>-44819</v>
      </c>
      <c r="H96" s="30"/>
      <c r="I96" s="102">
        <f>SUM(I94:I95)</f>
        <v>-587695</v>
      </c>
      <c r="J96" s="30"/>
      <c r="K96" s="102">
        <f>SUM(K94:K95)</f>
        <v>59339</v>
      </c>
      <c r="L96" s="9"/>
    </row>
    <row r="97" spans="1:12" ht="20.100000000000001" customHeight="1" thickTop="1">
      <c r="A97" s="20"/>
      <c r="E97" s="19"/>
      <c r="F97" s="95"/>
      <c r="G97" s="95"/>
      <c r="H97" s="95"/>
      <c r="I97" s="95"/>
      <c r="J97" s="95"/>
      <c r="K97" s="95"/>
      <c r="L97" s="9"/>
    </row>
    <row r="98" spans="1:12" ht="20.100000000000001" customHeight="1">
      <c r="A98" s="5" t="s">
        <v>259</v>
      </c>
      <c r="C98" s="27"/>
      <c r="D98" s="27"/>
      <c r="E98" s="81"/>
      <c r="F98" s="29"/>
      <c r="G98" s="22"/>
      <c r="H98" s="30"/>
      <c r="I98" s="22"/>
      <c r="J98" s="22"/>
      <c r="K98" s="22"/>
      <c r="L98" s="9"/>
    </row>
    <row r="99" spans="1:12" ht="20.100000000000001" customHeight="1" thickBot="1">
      <c r="A99" s="20" t="s">
        <v>74</v>
      </c>
      <c r="C99" s="27"/>
      <c r="D99" s="27"/>
      <c r="E99" s="81">
        <f>SUM(E101-E100)</f>
        <v>-128622</v>
      </c>
      <c r="F99" s="30"/>
      <c r="G99" s="22">
        <f>SUM(G101-G100)</f>
        <v>-717</v>
      </c>
      <c r="H99" s="30"/>
      <c r="I99" s="66">
        <f>I96</f>
        <v>-587695</v>
      </c>
      <c r="J99" s="22"/>
      <c r="K99" s="66">
        <f>K96</f>
        <v>59339</v>
      </c>
      <c r="L99" s="9"/>
    </row>
    <row r="100" spans="1:12" ht="20.100000000000001" customHeight="1" thickTop="1">
      <c r="A100" s="20" t="s">
        <v>146</v>
      </c>
      <c r="C100" s="27"/>
      <c r="D100" s="27"/>
      <c r="E100" s="81">
        <v>59835</v>
      </c>
      <c r="F100" s="30"/>
      <c r="G100" s="81">
        <v>-44102</v>
      </c>
      <c r="H100" s="30"/>
      <c r="I100" s="22"/>
      <c r="J100" s="22"/>
      <c r="K100" s="22"/>
      <c r="L100" s="9"/>
    </row>
    <row r="101" spans="1:12" ht="20.100000000000001" customHeight="1" thickBot="1">
      <c r="A101" s="5"/>
      <c r="C101" s="27"/>
      <c r="D101" s="27"/>
      <c r="E101" s="82">
        <f>SUM(E96)</f>
        <v>-68787</v>
      </c>
      <c r="F101" s="29"/>
      <c r="G101" s="82">
        <f>SUM(G96)</f>
        <v>-44819</v>
      </c>
      <c r="H101" s="14"/>
      <c r="I101" s="14"/>
      <c r="J101" s="14"/>
      <c r="K101" s="14"/>
      <c r="L101" s="9"/>
    </row>
    <row r="102" spans="1:12" ht="20.100000000000001" customHeight="1" thickTop="1">
      <c r="A102" s="5"/>
      <c r="C102" s="27"/>
      <c r="D102" s="27"/>
      <c r="E102" s="28"/>
      <c r="F102" s="29"/>
      <c r="G102" s="28"/>
      <c r="H102" s="36"/>
      <c r="I102" s="81"/>
      <c r="J102" s="81"/>
      <c r="K102" s="81"/>
      <c r="L102" s="9"/>
    </row>
    <row r="103" spans="1:12" ht="20.100000000000001" customHeight="1">
      <c r="A103" s="26" t="s">
        <v>159</v>
      </c>
      <c r="C103" s="80">
        <v>19</v>
      </c>
      <c r="D103" s="36"/>
      <c r="E103" s="81"/>
      <c r="F103" s="36"/>
      <c r="G103" s="81"/>
      <c r="H103" s="81"/>
      <c r="I103" s="81"/>
      <c r="K103" s="81"/>
      <c r="L103" s="9"/>
    </row>
    <row r="104" spans="1:12" ht="20.100000000000001" customHeight="1" thickBot="1">
      <c r="A104" s="9" t="s">
        <v>257</v>
      </c>
      <c r="C104" s="80"/>
      <c r="D104" s="36"/>
      <c r="E104" s="91">
        <f>E99/E106</f>
        <v>-0.12779084832251039</v>
      </c>
      <c r="F104" s="112"/>
      <c r="G104" s="91">
        <f>G99/G106</f>
        <v>-7.1236676655035648E-4</v>
      </c>
      <c r="H104" s="112"/>
      <c r="I104" s="91">
        <f>I99/I106</f>
        <v>-0.58389733175427028</v>
      </c>
      <c r="J104" s="92"/>
      <c r="K104" s="91">
        <f>K99/K106</f>
        <v>5.8955553082749794E-2</v>
      </c>
      <c r="L104" s="9"/>
    </row>
    <row r="105" spans="1:12" ht="20.100000000000001" customHeight="1" thickTop="1">
      <c r="C105" s="9"/>
      <c r="E105" s="85"/>
      <c r="F105" s="104"/>
      <c r="G105" s="85"/>
      <c r="H105" s="104"/>
      <c r="I105" s="104"/>
      <c r="J105" s="85"/>
      <c r="K105" s="104"/>
      <c r="L105" s="9"/>
    </row>
    <row r="106" spans="1:12" ht="20.100000000000001" customHeight="1" thickBot="1">
      <c r="A106" s="9" t="s">
        <v>165</v>
      </c>
      <c r="C106" s="9"/>
      <c r="E106" s="105">
        <v>1006504</v>
      </c>
      <c r="F106" s="19"/>
      <c r="G106" s="105">
        <v>1006504</v>
      </c>
      <c r="H106" s="19"/>
      <c r="I106" s="105">
        <v>1006504</v>
      </c>
      <c r="J106" s="19"/>
      <c r="K106" s="105">
        <v>1006504</v>
      </c>
      <c r="L106" s="9"/>
    </row>
    <row r="107" spans="1:12" ht="20.100000000000001" customHeight="1" thickTop="1">
      <c r="E107" s="19"/>
      <c r="F107" s="19"/>
      <c r="G107" s="19"/>
      <c r="H107" s="19"/>
      <c r="I107" s="19"/>
      <c r="J107" s="19"/>
      <c r="K107" s="19"/>
      <c r="L107" s="9"/>
    </row>
    <row r="108" spans="1:12" ht="20.100000000000001" customHeight="1">
      <c r="A108" s="9" t="s">
        <v>1</v>
      </c>
      <c r="L108" s="9"/>
    </row>
    <row r="109" spans="1:12" ht="20.100000000000001" customHeight="1">
      <c r="A109" s="17"/>
      <c r="B109" s="20"/>
      <c r="E109" s="10"/>
      <c r="F109" s="10"/>
      <c r="G109" s="10"/>
      <c r="H109" s="10"/>
      <c r="I109" s="10"/>
      <c r="J109" s="10"/>
      <c r="K109" s="10"/>
      <c r="L109" s="22" t="s">
        <v>72</v>
      </c>
    </row>
    <row r="110" spans="1:12" ht="20.100000000000001" customHeight="1">
      <c r="A110" s="23" t="s">
        <v>20</v>
      </c>
      <c r="B110" s="6"/>
      <c r="C110" s="7"/>
      <c r="D110" s="7"/>
      <c r="E110" s="10"/>
      <c r="F110" s="10"/>
      <c r="G110" s="10"/>
      <c r="H110" s="10"/>
      <c r="I110" s="10"/>
      <c r="J110" s="10"/>
      <c r="K110" s="10"/>
    </row>
    <row r="111" spans="1:12" ht="20.100000000000001" customHeight="1">
      <c r="A111" s="5" t="s">
        <v>155</v>
      </c>
      <c r="B111" s="6"/>
      <c r="C111" s="7"/>
      <c r="D111" s="7"/>
      <c r="E111" s="10"/>
      <c r="F111" s="10"/>
      <c r="G111" s="10"/>
      <c r="H111" s="10"/>
      <c r="I111" s="10"/>
      <c r="J111" s="10"/>
      <c r="K111" s="10"/>
    </row>
    <row r="112" spans="1:12" ht="20.100000000000001" customHeight="1">
      <c r="A112" s="5" t="s">
        <v>285</v>
      </c>
      <c r="B112" s="6"/>
      <c r="C112" s="7"/>
      <c r="D112" s="7"/>
      <c r="E112" s="41"/>
      <c r="F112" s="6"/>
      <c r="G112" s="41"/>
      <c r="H112" s="6"/>
      <c r="I112" s="41"/>
      <c r="J112" s="6"/>
      <c r="K112" s="41"/>
    </row>
    <row r="113" spans="1:13" ht="20.100000000000001" customHeight="1">
      <c r="C113" s="9"/>
      <c r="D113" s="9"/>
      <c r="I113" s="22"/>
      <c r="K113" s="22" t="s">
        <v>71</v>
      </c>
    </row>
    <row r="114" spans="1:13" ht="20.100000000000001" customHeight="1">
      <c r="E114" s="24"/>
      <c r="F114" s="12" t="s">
        <v>17</v>
      </c>
      <c r="G114" s="24"/>
      <c r="H114" s="25"/>
      <c r="I114" s="24"/>
      <c r="J114" s="12" t="s">
        <v>18</v>
      </c>
      <c r="K114" s="24"/>
    </row>
    <row r="115" spans="1:13" ht="20.100000000000001" customHeight="1">
      <c r="C115" s="15"/>
      <c r="D115" s="15"/>
      <c r="E115" s="16">
        <v>2024</v>
      </c>
      <c r="F115" s="16"/>
      <c r="G115" s="16">
        <v>2023</v>
      </c>
      <c r="H115" s="16"/>
      <c r="I115" s="16">
        <v>2024</v>
      </c>
      <c r="J115" s="16"/>
      <c r="K115" s="16">
        <v>2023</v>
      </c>
    </row>
    <row r="116" spans="1:13" ht="20.100000000000001" customHeight="1">
      <c r="C116" s="15"/>
      <c r="D116" s="15"/>
      <c r="E116" s="20"/>
      <c r="F116" s="20"/>
      <c r="G116" s="20"/>
      <c r="H116" s="20"/>
      <c r="I116" s="86"/>
      <c r="J116" s="20"/>
      <c r="K116" s="20"/>
    </row>
    <row r="117" spans="1:13" ht="20.100000000000001" customHeight="1">
      <c r="A117" s="106" t="s">
        <v>258</v>
      </c>
      <c r="B117" s="36"/>
      <c r="C117" s="107"/>
      <c r="D117" s="87"/>
      <c r="E117" s="31">
        <f>SUM(E96)</f>
        <v>-68787</v>
      </c>
      <c r="F117" s="57"/>
      <c r="G117" s="31">
        <f>SUM(G96)</f>
        <v>-44819</v>
      </c>
      <c r="H117" s="49"/>
      <c r="I117" s="31">
        <f>SUM(I96)</f>
        <v>-587695</v>
      </c>
      <c r="J117" s="57"/>
      <c r="K117" s="31">
        <f>SUM(K96)</f>
        <v>59339</v>
      </c>
    </row>
    <row r="118" spans="1:13" ht="20.100000000000001" customHeight="1">
      <c r="A118" s="108"/>
      <c r="B118" s="36"/>
      <c r="C118" s="109"/>
      <c r="D118" s="88"/>
      <c r="E118" s="57"/>
      <c r="F118" s="57"/>
      <c r="G118" s="57"/>
      <c r="H118" s="49"/>
      <c r="I118" s="57"/>
      <c r="J118" s="57"/>
      <c r="K118" s="57"/>
    </row>
    <row r="119" spans="1:13" ht="20.100000000000001" customHeight="1">
      <c r="A119" s="106" t="s">
        <v>223</v>
      </c>
      <c r="B119" s="36"/>
      <c r="C119" s="107"/>
      <c r="D119" s="87"/>
      <c r="E119" s="57"/>
      <c r="F119" s="57"/>
      <c r="G119" s="57"/>
      <c r="H119" s="49"/>
      <c r="I119" s="57"/>
      <c r="J119" s="57"/>
      <c r="K119" s="57"/>
    </row>
    <row r="120" spans="1:13" ht="20.100000000000001" customHeight="1">
      <c r="A120" s="110" t="s">
        <v>174</v>
      </c>
      <c r="B120" s="36"/>
      <c r="C120" s="107"/>
      <c r="D120" s="87"/>
      <c r="E120" s="57"/>
      <c r="F120" s="57"/>
      <c r="G120" s="57"/>
      <c r="H120" s="49"/>
      <c r="I120" s="57"/>
      <c r="J120" s="57"/>
      <c r="K120" s="57"/>
    </row>
    <row r="121" spans="1:13" ht="20.100000000000001" customHeight="1">
      <c r="A121" s="108" t="s">
        <v>104</v>
      </c>
      <c r="B121" s="36"/>
      <c r="C121" s="107"/>
      <c r="D121" s="87"/>
      <c r="E121" s="57"/>
      <c r="F121" s="57"/>
      <c r="G121" s="57"/>
      <c r="H121" s="49"/>
      <c r="I121" s="57"/>
      <c r="J121" s="57"/>
      <c r="K121" s="57"/>
    </row>
    <row r="122" spans="1:13" ht="20.100000000000001" customHeight="1">
      <c r="A122" s="19" t="s">
        <v>105</v>
      </c>
      <c r="B122" s="36"/>
      <c r="C122" s="53"/>
      <c r="D122" s="93"/>
      <c r="E122" s="89">
        <v>110836</v>
      </c>
      <c r="F122" s="30"/>
      <c r="G122" s="89">
        <v>31646</v>
      </c>
      <c r="H122" s="30"/>
      <c r="I122" s="64">
        <v>0</v>
      </c>
      <c r="J122" s="57"/>
      <c r="K122" s="64">
        <v>0</v>
      </c>
    </row>
    <row r="123" spans="1:13" s="20" customFormat="1" ht="20.100000000000001" customHeight="1">
      <c r="A123" s="108" t="s">
        <v>171</v>
      </c>
      <c r="B123" s="90"/>
      <c r="C123" s="90"/>
      <c r="E123" s="30"/>
      <c r="F123" s="32"/>
      <c r="G123" s="30"/>
      <c r="H123" s="14"/>
      <c r="I123" s="30"/>
      <c r="J123" s="14"/>
      <c r="K123" s="30"/>
    </row>
    <row r="124" spans="1:13" s="20" customFormat="1" ht="20.100000000000001" customHeight="1">
      <c r="A124" s="108" t="s">
        <v>172</v>
      </c>
      <c r="B124" s="90"/>
      <c r="C124" s="90"/>
      <c r="E124" s="31">
        <f>SUM(E122:E123)</f>
        <v>110836</v>
      </c>
      <c r="F124" s="32"/>
      <c r="G124" s="31">
        <f>SUM(G122:G123)</f>
        <v>31646</v>
      </c>
      <c r="H124" s="14"/>
      <c r="I124" s="31">
        <f>SUM(I122:I123)</f>
        <v>0</v>
      </c>
      <c r="J124" s="14"/>
      <c r="K124" s="31">
        <f>SUM(K122:K123)</f>
        <v>0</v>
      </c>
    </row>
    <row r="125" spans="1:13" s="8" customFormat="1" ht="20.100000000000001" customHeight="1">
      <c r="A125" s="108"/>
      <c r="B125" s="36"/>
      <c r="C125" s="107"/>
      <c r="D125" s="87"/>
      <c r="E125" s="30"/>
      <c r="F125" s="30"/>
      <c r="G125" s="30"/>
      <c r="H125" s="30"/>
      <c r="I125" s="30"/>
      <c r="J125" s="57"/>
      <c r="K125" s="30"/>
      <c r="M125" s="9"/>
    </row>
    <row r="126" spans="1:13" ht="20.100000000000001" customHeight="1">
      <c r="A126" s="106" t="s">
        <v>183</v>
      </c>
      <c r="B126" s="36"/>
      <c r="C126" s="109"/>
      <c r="D126" s="88"/>
      <c r="E126" s="31">
        <f>E124</f>
        <v>110836</v>
      </c>
      <c r="F126" s="30"/>
      <c r="G126" s="31">
        <f>G124</f>
        <v>31646</v>
      </c>
      <c r="H126" s="30"/>
      <c r="I126" s="31">
        <f>I124</f>
        <v>0</v>
      </c>
      <c r="J126" s="57"/>
      <c r="K126" s="31">
        <f>K124</f>
        <v>0</v>
      </c>
    </row>
    <row r="127" spans="1:13" ht="20.100000000000001" customHeight="1">
      <c r="A127" s="108"/>
      <c r="B127" s="36"/>
      <c r="C127" s="109"/>
      <c r="D127" s="88"/>
      <c r="E127" s="30"/>
      <c r="F127" s="30"/>
      <c r="G127" s="30"/>
      <c r="H127" s="30"/>
      <c r="I127" s="30"/>
      <c r="J127" s="57"/>
      <c r="K127" s="30"/>
    </row>
    <row r="128" spans="1:13" ht="20.100000000000001" customHeight="1" thickBot="1">
      <c r="A128" s="106" t="s">
        <v>221</v>
      </c>
      <c r="B128" s="36"/>
      <c r="C128" s="107"/>
      <c r="D128" s="87"/>
      <c r="E128" s="111">
        <f>E117+E126</f>
        <v>42049</v>
      </c>
      <c r="F128" s="30"/>
      <c r="G128" s="111">
        <f>G117+G126</f>
        <v>-13173</v>
      </c>
      <c r="H128" s="30"/>
      <c r="I128" s="111">
        <f>I117+I126</f>
        <v>-587695</v>
      </c>
      <c r="J128" s="57"/>
      <c r="K128" s="111">
        <f>K117+K126</f>
        <v>59339</v>
      </c>
    </row>
    <row r="129" spans="1:12" ht="20.100000000000001" customHeight="1" thickTop="1">
      <c r="A129" s="108"/>
      <c r="B129" s="36"/>
      <c r="C129" s="109"/>
      <c r="D129" s="88"/>
      <c r="E129" s="30"/>
      <c r="F129" s="30"/>
      <c r="G129" s="30"/>
      <c r="H129" s="30"/>
      <c r="I129" s="30"/>
      <c r="J129" s="57"/>
      <c r="K129" s="30"/>
    </row>
    <row r="130" spans="1:12" ht="20.100000000000001" customHeight="1">
      <c r="A130" s="5" t="s">
        <v>222</v>
      </c>
      <c r="B130" s="36"/>
      <c r="C130" s="109"/>
      <c r="D130" s="88"/>
      <c r="E130" s="22"/>
      <c r="F130" s="30"/>
      <c r="G130" s="22"/>
      <c r="H130" s="30"/>
      <c r="I130" s="22"/>
      <c r="J130" s="22"/>
      <c r="K130" s="22"/>
    </row>
    <row r="131" spans="1:12" ht="20.100000000000001" customHeight="1" thickBot="1">
      <c r="A131" s="20" t="s">
        <v>74</v>
      </c>
      <c r="B131" s="36"/>
      <c r="C131" s="109"/>
      <c r="D131" s="88"/>
      <c r="E131" s="22">
        <f>E133-E132</f>
        <v>-18420</v>
      </c>
      <c r="F131" s="30"/>
      <c r="G131" s="22">
        <f>G133-G132</f>
        <v>30687</v>
      </c>
      <c r="H131" s="30"/>
      <c r="I131" s="111">
        <f>I128</f>
        <v>-587695</v>
      </c>
      <c r="J131" s="22"/>
      <c r="K131" s="111">
        <f>K128</f>
        <v>59339</v>
      </c>
    </row>
    <row r="132" spans="1:12" ht="20.100000000000001" customHeight="1" thickTop="1">
      <c r="A132" s="20" t="s">
        <v>75</v>
      </c>
      <c r="B132" s="36"/>
      <c r="C132" s="109"/>
      <c r="D132" s="88"/>
      <c r="E132" s="89">
        <v>60469</v>
      </c>
      <c r="F132" s="30"/>
      <c r="G132" s="89">
        <v>-43860</v>
      </c>
      <c r="H132" s="30"/>
      <c r="I132" s="22"/>
      <c r="J132" s="22"/>
      <c r="K132" s="22"/>
    </row>
    <row r="133" spans="1:12" ht="20.100000000000001" customHeight="1" thickBot="1">
      <c r="A133" s="108"/>
      <c r="B133" s="36"/>
      <c r="C133" s="109"/>
      <c r="D133" s="88"/>
      <c r="E133" s="82">
        <f>E128</f>
        <v>42049</v>
      </c>
      <c r="F133" s="14"/>
      <c r="G133" s="82">
        <f>G128</f>
        <v>-13173</v>
      </c>
      <c r="H133" s="14"/>
      <c r="I133" s="14"/>
      <c r="J133" s="14"/>
      <c r="K133" s="14"/>
    </row>
    <row r="134" spans="1:12" ht="20.100000000000001" customHeight="1" thickTop="1">
      <c r="E134" s="20"/>
      <c r="G134" s="20"/>
      <c r="I134" s="20"/>
      <c r="K134" s="20"/>
      <c r="L134" s="9"/>
    </row>
    <row r="135" spans="1:12" ht="20.100000000000001" customHeight="1">
      <c r="A135" s="9" t="s">
        <v>1</v>
      </c>
      <c r="L135" s="9"/>
    </row>
  </sheetData>
  <printOptions horizontalCentered="1" gridLinesSet="0"/>
  <pageMargins left="0.98425196850393704" right="0.35433070866141736" top="0.78740157480314965" bottom="0.19685039370078741" header="0.19685039370078741" footer="0.19685039370078741"/>
  <pageSetup paperSize="9" scale="75" orientation="portrait" r:id="rId1"/>
  <headerFooter alignWithMargins="0"/>
  <rowBreaks count="3" manualBreakCount="3">
    <brk id="40" max="16383" man="1"/>
    <brk id="68" max="16383" man="1"/>
    <brk id="1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6"/>
  <sheetViews>
    <sheetView showGridLines="0" view="pageBreakPreview" zoomScale="89" zoomScaleNormal="100" zoomScaleSheetLayoutView="89" workbookViewId="0"/>
  </sheetViews>
  <sheetFormatPr defaultRowHeight="16.5" customHeight="1"/>
  <cols>
    <col min="1" max="1" width="34.42578125" style="30" customWidth="1"/>
    <col min="2" max="3" width="1.28515625" style="30" customWidth="1"/>
    <col min="4" max="5" width="0.7109375" style="30" customWidth="1"/>
    <col min="6" max="6" width="10.140625" style="30" customWidth="1"/>
    <col min="7" max="7" width="0.7109375" style="30" customWidth="1"/>
    <col min="8" max="8" width="10.140625" style="30" customWidth="1"/>
    <col min="9" max="9" width="0.7109375" style="30" customWidth="1"/>
    <col min="10" max="10" width="10.7109375" style="30" customWidth="1"/>
    <col min="11" max="11" width="0.7109375" style="30" customWidth="1"/>
    <col min="12" max="12" width="10.7109375" style="30" customWidth="1"/>
    <col min="13" max="13" width="0.7109375" style="30" customWidth="1"/>
    <col min="14" max="14" width="10.85546875" style="30" customWidth="1"/>
    <col min="15" max="15" width="0.7109375" style="30" customWidth="1"/>
    <col min="16" max="16" width="11.7109375" style="30" customWidth="1"/>
    <col min="17" max="17" width="0.7109375" style="30" customWidth="1"/>
    <col min="18" max="18" width="11.42578125" style="30" customWidth="1"/>
    <col min="19" max="19" width="0.7109375" style="30" customWidth="1"/>
    <col min="20" max="20" width="10.7109375" style="30" customWidth="1"/>
    <col min="21" max="21" width="0.7109375" style="30" customWidth="1"/>
    <col min="22" max="22" width="11.140625" style="30" customWidth="1"/>
    <col min="23" max="23" width="0.7109375" style="30" customWidth="1"/>
    <col min="24" max="24" width="13" style="30" customWidth="1"/>
    <col min="25" max="25" width="0.7109375" style="30" customWidth="1"/>
    <col min="26" max="26" width="13" style="30" customWidth="1"/>
    <col min="27" max="27" width="0.85546875" style="30" customWidth="1"/>
    <col min="28" max="28" width="10.5703125" style="30" customWidth="1"/>
    <col min="29" max="16384" width="9.140625" style="30"/>
  </cols>
  <sheetData>
    <row r="1" spans="1:28" ht="16.5" customHeight="1">
      <c r="AB1" s="22" t="s">
        <v>72</v>
      </c>
    </row>
    <row r="2" spans="1:28" ht="16.5" customHeight="1">
      <c r="A2" s="32" t="s">
        <v>20</v>
      </c>
      <c r="B2" s="32"/>
      <c r="C2" s="32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X2" s="14"/>
    </row>
    <row r="3" spans="1:28" ht="16.5" customHeight="1">
      <c r="A3" s="33" t="s">
        <v>110</v>
      </c>
      <c r="B3" s="33"/>
      <c r="C3" s="33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X3" s="14"/>
    </row>
    <row r="4" spans="1:28" ht="16.5" customHeight="1">
      <c r="A4" s="32" t="s">
        <v>285</v>
      </c>
      <c r="B4" s="32"/>
      <c r="C4" s="32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X4" s="14"/>
    </row>
    <row r="5" spans="1:28" ht="16.5" customHeight="1">
      <c r="AB5" s="22" t="s">
        <v>71</v>
      </c>
    </row>
    <row r="6" spans="1:28" ht="16.5" customHeight="1">
      <c r="F6" s="124" t="s">
        <v>122</v>
      </c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</row>
    <row r="7" spans="1:28" ht="16.5" customHeight="1">
      <c r="F7" s="125" t="s">
        <v>85</v>
      </c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</row>
    <row r="8" spans="1:28" ht="16.5" customHeight="1">
      <c r="C8" s="14"/>
      <c r="E8" s="14"/>
      <c r="F8" s="14"/>
      <c r="G8" s="14"/>
      <c r="H8" s="14"/>
      <c r="I8" s="14"/>
      <c r="J8" s="14"/>
      <c r="K8" s="14"/>
      <c r="L8" s="14"/>
      <c r="M8" s="14"/>
      <c r="N8" s="14"/>
      <c r="P8" s="126" t="s">
        <v>82</v>
      </c>
      <c r="Q8" s="126"/>
      <c r="R8" s="126"/>
      <c r="S8" s="126"/>
      <c r="T8" s="126"/>
      <c r="U8" s="126"/>
      <c r="V8" s="126"/>
      <c r="W8" s="14"/>
      <c r="X8" s="14"/>
      <c r="Z8" s="14"/>
    </row>
    <row r="9" spans="1:28" ht="16.5" customHeight="1">
      <c r="C9" s="14"/>
      <c r="E9" s="14"/>
      <c r="F9" s="14"/>
      <c r="G9" s="14"/>
      <c r="H9" s="14"/>
      <c r="I9" s="14"/>
      <c r="J9" s="14"/>
      <c r="K9" s="14"/>
      <c r="L9" s="14"/>
      <c r="M9" s="14"/>
      <c r="O9" s="14"/>
      <c r="P9" s="126" t="s">
        <v>211</v>
      </c>
      <c r="Q9" s="126"/>
      <c r="R9" s="126"/>
      <c r="S9" s="126"/>
      <c r="T9" s="126"/>
      <c r="U9" s="14"/>
      <c r="V9" s="14"/>
      <c r="W9" s="14"/>
      <c r="X9" s="14"/>
      <c r="Z9" s="14"/>
    </row>
    <row r="10" spans="1:28" ht="16.5" customHeight="1">
      <c r="E10" s="14"/>
      <c r="F10" s="14"/>
      <c r="G10" s="14"/>
      <c r="H10" s="14"/>
      <c r="I10" s="14"/>
      <c r="K10" s="14"/>
      <c r="L10" s="14"/>
      <c r="M10" s="14"/>
      <c r="N10" s="14"/>
      <c r="O10" s="14"/>
      <c r="P10" s="14" t="s">
        <v>96</v>
      </c>
      <c r="Q10" s="14"/>
      <c r="R10" s="14"/>
      <c r="S10" s="14"/>
      <c r="T10" s="14"/>
      <c r="U10" s="14"/>
      <c r="V10" s="14"/>
      <c r="W10" s="14"/>
      <c r="X10" s="14"/>
      <c r="Z10" s="14"/>
    </row>
    <row r="11" spans="1:28" s="14" customFormat="1" ht="16.5" customHeight="1">
      <c r="P11" s="14" t="s">
        <v>97</v>
      </c>
    </row>
    <row r="12" spans="1:28" s="14" customFormat="1" ht="16.5" customHeight="1">
      <c r="J12" s="14" t="s">
        <v>297</v>
      </c>
      <c r="P12" s="14" t="s">
        <v>98</v>
      </c>
      <c r="T12" s="14" t="s">
        <v>13</v>
      </c>
    </row>
    <row r="13" spans="1:28" s="14" customFormat="1" ht="16.5" customHeight="1">
      <c r="J13" s="14" t="s">
        <v>162</v>
      </c>
      <c r="L13" s="124" t="s">
        <v>15</v>
      </c>
      <c r="M13" s="124"/>
      <c r="N13" s="124"/>
      <c r="P13" s="14" t="s">
        <v>99</v>
      </c>
      <c r="T13" s="14" t="s">
        <v>14</v>
      </c>
      <c r="V13" s="34" t="s">
        <v>78</v>
      </c>
      <c r="X13" s="14" t="s">
        <v>59</v>
      </c>
    </row>
    <row r="14" spans="1:28" s="14" customFormat="1" ht="16.5" customHeight="1">
      <c r="F14" s="14" t="s">
        <v>120</v>
      </c>
      <c r="J14" s="14" t="s">
        <v>163</v>
      </c>
      <c r="L14" s="39" t="s">
        <v>144</v>
      </c>
      <c r="P14" s="14" t="s">
        <v>100</v>
      </c>
      <c r="R14" s="14" t="s">
        <v>3</v>
      </c>
      <c r="T14" s="14" t="s">
        <v>138</v>
      </c>
      <c r="V14" s="34" t="s">
        <v>79</v>
      </c>
      <c r="X14" s="14" t="s">
        <v>60</v>
      </c>
      <c r="Z14" s="14" t="s">
        <v>83</v>
      </c>
      <c r="AB14" s="14" t="s">
        <v>11</v>
      </c>
    </row>
    <row r="15" spans="1:28" s="14" customFormat="1" ht="16.5" customHeight="1">
      <c r="F15" s="14" t="s">
        <v>156</v>
      </c>
      <c r="H15" s="14" t="s">
        <v>6</v>
      </c>
      <c r="J15" s="14" t="s">
        <v>139</v>
      </c>
      <c r="L15" s="13" t="s">
        <v>145</v>
      </c>
      <c r="P15" s="14" t="s">
        <v>101</v>
      </c>
      <c r="R15" s="14" t="s">
        <v>121</v>
      </c>
      <c r="T15" s="14" t="s">
        <v>7</v>
      </c>
      <c r="V15" s="34" t="s">
        <v>80</v>
      </c>
      <c r="X15" s="14" t="s">
        <v>76</v>
      </c>
      <c r="Z15" s="14" t="s">
        <v>102</v>
      </c>
      <c r="AB15" s="14" t="s">
        <v>141</v>
      </c>
    </row>
    <row r="16" spans="1:28" s="14" customFormat="1" ht="16.5" customHeight="1">
      <c r="F16" s="38" t="s">
        <v>119</v>
      </c>
      <c r="H16" s="38" t="s">
        <v>9</v>
      </c>
      <c r="J16" s="38" t="s">
        <v>164</v>
      </c>
      <c r="L16" s="38" t="s">
        <v>70</v>
      </c>
      <c r="N16" s="38" t="s">
        <v>8</v>
      </c>
      <c r="P16" s="38" t="s">
        <v>103</v>
      </c>
      <c r="R16" s="38" t="s">
        <v>138</v>
      </c>
      <c r="T16" s="38" t="s">
        <v>10</v>
      </c>
      <c r="V16" s="37" t="s">
        <v>81</v>
      </c>
      <c r="X16" s="38" t="s">
        <v>77</v>
      </c>
      <c r="Z16" s="38" t="s">
        <v>84</v>
      </c>
      <c r="AB16" s="38" t="s">
        <v>81</v>
      </c>
    </row>
    <row r="17" spans="1:28" s="14" customFormat="1" ht="16.5" customHeight="1">
      <c r="A17" s="32" t="s">
        <v>249</v>
      </c>
      <c r="F17" s="67">
        <v>1006504</v>
      </c>
      <c r="G17" s="22"/>
      <c r="H17" s="67">
        <v>243407</v>
      </c>
      <c r="I17" s="22"/>
      <c r="J17" s="67">
        <v>-246621</v>
      </c>
      <c r="K17" s="22"/>
      <c r="L17" s="67">
        <v>134201</v>
      </c>
      <c r="M17" s="68"/>
      <c r="N17" s="67">
        <v>1397681</v>
      </c>
      <c r="O17" s="69"/>
      <c r="P17" s="67">
        <v>-173241</v>
      </c>
      <c r="Q17" s="69"/>
      <c r="R17" s="67">
        <v>129767</v>
      </c>
      <c r="S17" s="69"/>
      <c r="T17" s="67">
        <v>187276</v>
      </c>
      <c r="U17" s="69"/>
      <c r="V17" s="14">
        <f>SUM(P17:T17)</f>
        <v>143802</v>
      </c>
      <c r="W17" s="22"/>
      <c r="X17" s="14">
        <f>SUM(F17:U17)</f>
        <v>2678974</v>
      </c>
      <c r="Z17" s="14">
        <v>1174045</v>
      </c>
      <c r="AB17" s="22">
        <f>SUM(X17:Z17)</f>
        <v>3853019</v>
      </c>
    </row>
    <row r="18" spans="1:28" ht="16.5" customHeight="1">
      <c r="A18" s="1" t="s">
        <v>204</v>
      </c>
      <c r="B18" s="14"/>
      <c r="F18" s="14">
        <v>0</v>
      </c>
      <c r="G18" s="22"/>
      <c r="H18" s="14">
        <v>0</v>
      </c>
      <c r="I18" s="14"/>
      <c r="J18" s="14">
        <v>0</v>
      </c>
      <c r="K18" s="22"/>
      <c r="L18" s="14">
        <v>0</v>
      </c>
      <c r="M18" s="22"/>
      <c r="N18" s="14">
        <v>-717</v>
      </c>
      <c r="O18" s="22"/>
      <c r="P18" s="14">
        <v>0</v>
      </c>
      <c r="Q18" s="14"/>
      <c r="R18" s="14">
        <v>0</v>
      </c>
      <c r="S18" s="22"/>
      <c r="T18" s="14">
        <v>0</v>
      </c>
      <c r="U18" s="22"/>
      <c r="V18" s="14">
        <f>SUM(P18:T18)</f>
        <v>0</v>
      </c>
      <c r="W18" s="22"/>
      <c r="X18" s="14">
        <f>SUM(F18:U18)</f>
        <v>-717</v>
      </c>
      <c r="Y18" s="14"/>
      <c r="Z18" s="22">
        <v>-44102</v>
      </c>
      <c r="AA18" s="14"/>
      <c r="AB18" s="22">
        <f>SUM(X18:Z18)</f>
        <v>-44819</v>
      </c>
    </row>
    <row r="19" spans="1:28" ht="16.5" customHeight="1">
      <c r="A19" s="1" t="s">
        <v>183</v>
      </c>
      <c r="B19" s="14"/>
      <c r="F19" s="38">
        <v>0</v>
      </c>
      <c r="G19" s="22"/>
      <c r="H19" s="38">
        <v>0</v>
      </c>
      <c r="I19" s="14"/>
      <c r="J19" s="38">
        <v>0</v>
      </c>
      <c r="K19" s="22"/>
      <c r="L19" s="38">
        <v>0</v>
      </c>
      <c r="M19" s="22"/>
      <c r="N19" s="38">
        <v>0</v>
      </c>
      <c r="O19" s="22"/>
      <c r="P19" s="38">
        <v>31404</v>
      </c>
      <c r="Q19" s="14"/>
      <c r="R19" s="38">
        <v>0</v>
      </c>
      <c r="S19" s="22"/>
      <c r="T19" s="38">
        <v>0</v>
      </c>
      <c r="U19" s="22"/>
      <c r="V19" s="38">
        <f>SUM(P19:T19)</f>
        <v>31404</v>
      </c>
      <c r="W19" s="22"/>
      <c r="X19" s="38">
        <f>SUM(F19:U19)</f>
        <v>31404</v>
      </c>
      <c r="Y19" s="14"/>
      <c r="Z19" s="38">
        <v>242</v>
      </c>
      <c r="AA19" s="14"/>
      <c r="AB19" s="65">
        <f>SUM(X19:Z19)</f>
        <v>31646</v>
      </c>
    </row>
    <row r="20" spans="1:28" ht="16.5" customHeight="1">
      <c r="A20" s="1" t="s">
        <v>123</v>
      </c>
      <c r="B20" s="14"/>
      <c r="F20" s="30">
        <f>SUM(F18:F19)</f>
        <v>0</v>
      </c>
      <c r="H20" s="30">
        <f>SUM(H18:H19)</f>
        <v>0</v>
      </c>
      <c r="J20" s="30">
        <f>SUM(J18:J19)</f>
        <v>0</v>
      </c>
      <c r="L20" s="30">
        <f>SUM(L18:L19)</f>
        <v>0</v>
      </c>
      <c r="N20" s="30">
        <f>SUM(N18:N19)</f>
        <v>-717</v>
      </c>
      <c r="P20" s="30">
        <f>SUM(P18:P19)</f>
        <v>31404</v>
      </c>
      <c r="R20" s="30">
        <f>SUM(R18:R19)</f>
        <v>0</v>
      </c>
      <c r="T20" s="30">
        <f>SUM(T18:T19)</f>
        <v>0</v>
      </c>
      <c r="V20" s="30">
        <f>SUM(V18:V19)</f>
        <v>31404</v>
      </c>
      <c r="W20" s="22"/>
      <c r="X20" s="30">
        <f>SUM(X18:X19)</f>
        <v>30687</v>
      </c>
      <c r="Z20" s="30">
        <f>SUM(Z18:Z19)</f>
        <v>-43860</v>
      </c>
      <c r="AB20" s="30">
        <f>SUM(AB18:AB19)</f>
        <v>-13173</v>
      </c>
    </row>
    <row r="21" spans="1:28" ht="16.5" customHeight="1">
      <c r="A21" s="1" t="s">
        <v>237</v>
      </c>
      <c r="B21" s="14"/>
      <c r="W21" s="22"/>
    </row>
    <row r="22" spans="1:28" ht="16.5" customHeight="1">
      <c r="A22" s="1" t="s">
        <v>238</v>
      </c>
      <c r="B22" s="14"/>
      <c r="W22" s="22"/>
    </row>
    <row r="23" spans="1:28" ht="16.5" customHeight="1">
      <c r="A23" s="1" t="s">
        <v>239</v>
      </c>
      <c r="B23" s="14"/>
      <c r="F23" s="14">
        <v>0</v>
      </c>
      <c r="G23" s="22"/>
      <c r="H23" s="14">
        <v>0</v>
      </c>
      <c r="I23" s="14"/>
      <c r="J23" s="14">
        <v>122750</v>
      </c>
      <c r="K23" s="22"/>
      <c r="L23" s="14">
        <v>0</v>
      </c>
      <c r="M23" s="22"/>
      <c r="N23" s="14">
        <v>0</v>
      </c>
      <c r="O23" s="22"/>
      <c r="P23" s="14">
        <v>0</v>
      </c>
      <c r="Q23" s="22"/>
      <c r="R23" s="14">
        <v>0</v>
      </c>
      <c r="S23" s="22"/>
      <c r="T23" s="14">
        <v>0</v>
      </c>
      <c r="U23" s="22"/>
      <c r="V23" s="14">
        <f>SUM(P23:T23)</f>
        <v>0</v>
      </c>
      <c r="W23" s="22"/>
      <c r="X23" s="14">
        <f>SUM(F23:U23)</f>
        <v>122750</v>
      </c>
      <c r="Y23" s="14"/>
      <c r="Z23" s="22">
        <v>19891</v>
      </c>
      <c r="AA23" s="14"/>
      <c r="AB23" s="22">
        <f>SUM(X23:Z23)</f>
        <v>142641</v>
      </c>
    </row>
    <row r="24" spans="1:28" ht="16.5" customHeight="1" thickBot="1">
      <c r="A24" s="4" t="s">
        <v>248</v>
      </c>
      <c r="B24" s="4"/>
      <c r="C24" s="4"/>
      <c r="F24" s="70">
        <f>SUM(F20:F23)+F17</f>
        <v>1006504</v>
      </c>
      <c r="G24" s="22"/>
      <c r="H24" s="70">
        <f>SUM(H20:H23)+H17</f>
        <v>243407</v>
      </c>
      <c r="I24" s="22"/>
      <c r="J24" s="70">
        <f>SUM(J20:J23)+J17</f>
        <v>-123871</v>
      </c>
      <c r="K24" s="22"/>
      <c r="L24" s="70">
        <f>SUM(L20:L23)+L17</f>
        <v>134201</v>
      </c>
      <c r="M24" s="22"/>
      <c r="N24" s="70">
        <f>SUM(N20:N23)+N17</f>
        <v>1396964</v>
      </c>
      <c r="O24" s="22"/>
      <c r="P24" s="70">
        <f>SUM(P20:P23)+P17</f>
        <v>-141837</v>
      </c>
      <c r="Q24" s="22"/>
      <c r="R24" s="70">
        <f>SUM(R20:R23)+R17</f>
        <v>129767</v>
      </c>
      <c r="S24" s="22"/>
      <c r="T24" s="70">
        <f>SUM(T20:T23)+T17</f>
        <v>187276</v>
      </c>
      <c r="U24" s="22"/>
      <c r="V24" s="70">
        <f>SUM(V20:V23)+V17</f>
        <v>175206</v>
      </c>
      <c r="W24" s="22"/>
      <c r="X24" s="70">
        <f>SUM(X20:X23)+X17</f>
        <v>2832411</v>
      </c>
      <c r="Y24" s="22"/>
      <c r="Z24" s="70">
        <f>SUM(Z20:Z23)+Z17</f>
        <v>1150076</v>
      </c>
      <c r="AA24" s="22"/>
      <c r="AB24" s="70">
        <f>SUM(AB20:AB23)+AB17</f>
        <v>3982487</v>
      </c>
    </row>
    <row r="25" spans="1:28" ht="16.5" customHeight="1" thickTop="1">
      <c r="A25" s="32"/>
      <c r="B25" s="32"/>
      <c r="C25" s="3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Z25" s="22"/>
    </row>
    <row r="26" spans="1:28" s="14" customFormat="1" ht="16.5" customHeight="1">
      <c r="A26" s="32" t="s">
        <v>290</v>
      </c>
      <c r="F26" s="14">
        <v>1006504</v>
      </c>
      <c r="H26" s="14">
        <v>243407</v>
      </c>
      <c r="J26" s="14">
        <v>2355058</v>
      </c>
      <c r="L26" s="14">
        <v>134201</v>
      </c>
      <c r="N26" s="14">
        <v>1006032</v>
      </c>
      <c r="P26" s="14">
        <v>-208632</v>
      </c>
      <c r="R26" s="14">
        <v>129767</v>
      </c>
      <c r="T26" s="14">
        <v>187276</v>
      </c>
      <c r="U26" s="14" t="e">
        <v>#REF!</v>
      </c>
      <c r="V26" s="14">
        <f>SUM(P26:T26)</f>
        <v>108411</v>
      </c>
      <c r="W26" s="22"/>
      <c r="X26" s="14">
        <f>SUM(F26:T26)</f>
        <v>4853613</v>
      </c>
      <c r="Z26" s="14">
        <v>1467910</v>
      </c>
      <c r="AB26" s="22">
        <f>SUM(X26:Z26)</f>
        <v>6321523</v>
      </c>
    </row>
    <row r="27" spans="1:28" ht="16.5" customHeight="1">
      <c r="A27" s="1" t="s">
        <v>258</v>
      </c>
      <c r="B27" s="14"/>
      <c r="F27" s="14">
        <v>0</v>
      </c>
      <c r="G27" s="22"/>
      <c r="H27" s="14">
        <v>0</v>
      </c>
      <c r="I27" s="14"/>
      <c r="J27" s="14">
        <v>0</v>
      </c>
      <c r="K27" s="22"/>
      <c r="L27" s="14">
        <v>0</v>
      </c>
      <c r="M27" s="22"/>
      <c r="N27" s="14">
        <f>PL!E99</f>
        <v>-128622</v>
      </c>
      <c r="O27" s="22"/>
      <c r="P27" s="14">
        <v>0</v>
      </c>
      <c r="Q27" s="22"/>
      <c r="R27" s="14">
        <v>0</v>
      </c>
      <c r="S27" s="22"/>
      <c r="T27" s="14">
        <v>0</v>
      </c>
      <c r="U27" s="22"/>
      <c r="V27" s="14">
        <f>SUM(P27:T27)</f>
        <v>0</v>
      </c>
      <c r="W27" s="22"/>
      <c r="X27" s="14">
        <f>SUM(F27:U27)</f>
        <v>-128622</v>
      </c>
      <c r="Y27" s="14"/>
      <c r="Z27" s="22">
        <f>PL!E100</f>
        <v>59835</v>
      </c>
      <c r="AA27" s="14"/>
      <c r="AB27" s="22">
        <f>SUM(X27:Z27)</f>
        <v>-68787</v>
      </c>
    </row>
    <row r="28" spans="1:28" ht="16.5" customHeight="1">
      <c r="A28" s="1" t="s">
        <v>183</v>
      </c>
      <c r="B28" s="14"/>
      <c r="F28" s="38">
        <v>0</v>
      </c>
      <c r="G28" s="22"/>
      <c r="H28" s="38">
        <v>0</v>
      </c>
      <c r="I28" s="14"/>
      <c r="J28" s="38">
        <v>0</v>
      </c>
      <c r="K28" s="22"/>
      <c r="L28" s="38">
        <v>0</v>
      </c>
      <c r="M28" s="22"/>
      <c r="N28" s="38">
        <v>0</v>
      </c>
      <c r="O28" s="22"/>
      <c r="P28" s="71">
        <v>110202</v>
      </c>
      <c r="Q28" s="14"/>
      <c r="R28" s="38">
        <v>0</v>
      </c>
      <c r="S28" s="22"/>
      <c r="T28" s="38">
        <v>0</v>
      </c>
      <c r="U28" s="22"/>
      <c r="V28" s="38">
        <f>SUM(P28:T28)</f>
        <v>110202</v>
      </c>
      <c r="W28" s="22"/>
      <c r="X28" s="38">
        <f>SUM(F28:U28)</f>
        <v>110202</v>
      </c>
      <c r="Y28" s="14"/>
      <c r="Z28" s="71">
        <v>634</v>
      </c>
      <c r="AA28" s="14"/>
      <c r="AB28" s="65">
        <f>SUM(X28:Z28)</f>
        <v>110836</v>
      </c>
    </row>
    <row r="29" spans="1:28" ht="16.5" customHeight="1">
      <c r="A29" s="1" t="s">
        <v>123</v>
      </c>
      <c r="B29" s="14"/>
      <c r="F29" s="30">
        <f>SUM(F27:F28)</f>
        <v>0</v>
      </c>
      <c r="H29" s="30">
        <f>SUM(H27:H28)</f>
        <v>0</v>
      </c>
      <c r="J29" s="30">
        <f>SUM(J27:J28)</f>
        <v>0</v>
      </c>
      <c r="L29" s="30">
        <f>SUM(L27:L28)</f>
        <v>0</v>
      </c>
      <c r="N29" s="30">
        <f>SUM(N27:N28)</f>
        <v>-128622</v>
      </c>
      <c r="P29" s="30">
        <f>SUM(P27:P28)</f>
        <v>110202</v>
      </c>
      <c r="R29" s="30">
        <f>SUM(R27:R28)</f>
        <v>0</v>
      </c>
      <c r="T29" s="30">
        <f>SUM(T27:T28)</f>
        <v>0</v>
      </c>
      <c r="V29" s="30">
        <f>SUM(V27:V28)</f>
        <v>110202</v>
      </c>
      <c r="W29" s="22"/>
      <c r="X29" s="30">
        <f>SUM(X27:X28)</f>
        <v>-18420</v>
      </c>
      <c r="Z29" s="30">
        <f>SUM(Z27:Z28)</f>
        <v>60469</v>
      </c>
      <c r="AB29" s="30">
        <f>SUM(AB27:AB28)</f>
        <v>42049</v>
      </c>
    </row>
    <row r="30" spans="1:28" ht="16.5" customHeight="1">
      <c r="A30" s="1" t="s">
        <v>307</v>
      </c>
      <c r="B30" s="14"/>
      <c r="F30" s="30">
        <v>0</v>
      </c>
      <c r="H30" s="30">
        <v>1</v>
      </c>
      <c r="J30" s="30">
        <v>0</v>
      </c>
      <c r="L30" s="30">
        <v>0</v>
      </c>
      <c r="N30" s="30">
        <v>0</v>
      </c>
      <c r="P30" s="30">
        <v>0</v>
      </c>
      <c r="R30" s="30">
        <v>0</v>
      </c>
      <c r="T30" s="30">
        <v>0</v>
      </c>
      <c r="V30" s="30">
        <f>SUM(P30:T30)</f>
        <v>0</v>
      </c>
      <c r="W30" s="22"/>
      <c r="X30" s="30">
        <f>SUM(F30:U30)</f>
        <v>1</v>
      </c>
      <c r="Z30" s="30">
        <v>0</v>
      </c>
      <c r="AB30" s="30">
        <f>SUM(X30:Z30)</f>
        <v>1</v>
      </c>
    </row>
    <row r="31" spans="1:28" ht="16.5" customHeight="1">
      <c r="A31" s="1" t="s">
        <v>237</v>
      </c>
      <c r="B31" s="14"/>
      <c r="W31" s="22"/>
    </row>
    <row r="32" spans="1:28" ht="16.5" customHeight="1">
      <c r="A32" s="1" t="s">
        <v>238</v>
      </c>
      <c r="B32" s="14"/>
      <c r="W32" s="22"/>
    </row>
    <row r="33" spans="1:28" ht="16.5" customHeight="1">
      <c r="A33" s="1" t="s">
        <v>239</v>
      </c>
      <c r="B33" s="14"/>
      <c r="F33" s="14">
        <v>0</v>
      </c>
      <c r="G33" s="22"/>
      <c r="H33" s="14">
        <v>0</v>
      </c>
      <c r="I33" s="14"/>
      <c r="J33" s="72">
        <v>-1243</v>
      </c>
      <c r="K33" s="22"/>
      <c r="L33" s="14">
        <v>0</v>
      </c>
      <c r="M33" s="22"/>
      <c r="N33" s="14">
        <v>0</v>
      </c>
      <c r="O33" s="22"/>
      <c r="P33" s="14">
        <v>0</v>
      </c>
      <c r="Q33" s="22"/>
      <c r="R33" s="14">
        <v>0</v>
      </c>
      <c r="S33" s="22"/>
      <c r="T33" s="14">
        <v>0</v>
      </c>
      <c r="U33" s="22"/>
      <c r="V33" s="14">
        <f>SUM(P33:T33)</f>
        <v>0</v>
      </c>
      <c r="W33" s="22"/>
      <c r="X33" s="14">
        <f>SUM(F33:U33)</f>
        <v>-1243</v>
      </c>
      <c r="Y33" s="14"/>
      <c r="Z33" s="14">
        <v>36573</v>
      </c>
      <c r="AA33" s="14"/>
      <c r="AB33" s="22">
        <f>SUM(X33:Z33)</f>
        <v>35330</v>
      </c>
    </row>
    <row r="34" spans="1:28" ht="16.5" customHeight="1" thickBot="1">
      <c r="A34" s="4" t="s">
        <v>287</v>
      </c>
      <c r="B34" s="4"/>
      <c r="C34" s="4"/>
      <c r="F34" s="70">
        <f>SUM(F26:F33)-F29</f>
        <v>1006504</v>
      </c>
      <c r="G34" s="22"/>
      <c r="H34" s="70">
        <f>SUM(H26:H33)-H29</f>
        <v>243408</v>
      </c>
      <c r="I34" s="22"/>
      <c r="J34" s="70">
        <f>SUM(J26:J33)-J29</f>
        <v>2353815</v>
      </c>
      <c r="K34" s="22"/>
      <c r="L34" s="70">
        <f>SUM(L26:L33)-L29</f>
        <v>134201</v>
      </c>
      <c r="M34" s="22"/>
      <c r="N34" s="70">
        <f>SUM(N26:N33)-N29</f>
        <v>877410</v>
      </c>
      <c r="O34" s="22"/>
      <c r="P34" s="70">
        <f>SUM(P26:P33)-P29</f>
        <v>-98430</v>
      </c>
      <c r="Q34" s="22"/>
      <c r="R34" s="70">
        <f>SUM(R26:R33)-R29</f>
        <v>129767</v>
      </c>
      <c r="S34" s="22"/>
      <c r="T34" s="70">
        <f>SUM(T26:T33)-T29</f>
        <v>187276</v>
      </c>
      <c r="U34" s="22" t="e">
        <f>SUM(#REF!)</f>
        <v>#REF!</v>
      </c>
      <c r="V34" s="70">
        <f>SUM(V26:V33)-V29</f>
        <v>218613</v>
      </c>
      <c r="W34" s="22"/>
      <c r="X34" s="70">
        <f>SUM(X26:X33)-X29</f>
        <v>4833951</v>
      </c>
      <c r="Y34" s="22"/>
      <c r="Z34" s="70">
        <f>SUM(Z26:Z33)-Z29</f>
        <v>1564952</v>
      </c>
      <c r="AA34" s="22"/>
      <c r="AB34" s="70">
        <f>SUM(AB26:AB33)-AB29</f>
        <v>6398903</v>
      </c>
    </row>
    <row r="35" spans="1:28" ht="16.5" customHeight="1" thickTop="1">
      <c r="A35" s="32"/>
      <c r="B35" s="32"/>
      <c r="C35" s="3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X35" s="22"/>
    </row>
    <row r="36" spans="1:28" ht="16.5" customHeight="1">
      <c r="A36" s="30" t="s">
        <v>1</v>
      </c>
    </row>
  </sheetData>
  <mergeCells count="5">
    <mergeCell ref="F6:AB6"/>
    <mergeCell ref="F7:X7"/>
    <mergeCell ref="P8:V8"/>
    <mergeCell ref="P9:T9"/>
    <mergeCell ref="L13:N13"/>
  </mergeCells>
  <printOptions horizontalCentered="1"/>
  <pageMargins left="0.39370078740157483" right="0.51181102362204722" top="0.98425196850393704" bottom="0.19685039370078741" header="0.19685039370078741" footer="0.19685039370078741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3"/>
  <sheetViews>
    <sheetView showGridLines="0" view="pageBreakPreview" zoomScaleNormal="145" zoomScaleSheetLayoutView="100" workbookViewId="0"/>
  </sheetViews>
  <sheetFormatPr defaultRowHeight="19.5" customHeight="1"/>
  <cols>
    <col min="1" max="1" width="35.42578125" style="30" customWidth="1"/>
    <col min="2" max="2" width="0.85546875" style="30" customWidth="1"/>
    <col min="3" max="3" width="8" style="30" customWidth="1"/>
    <col min="4" max="4" width="1.28515625" style="30" customWidth="1"/>
    <col min="5" max="5" width="0.85546875" style="30" customWidth="1"/>
    <col min="6" max="6" width="4.7109375" style="30" customWidth="1"/>
    <col min="7" max="7" width="0.85546875" style="30" customWidth="1"/>
    <col min="8" max="8" width="11.7109375" style="30" customWidth="1"/>
    <col min="9" max="9" width="0.85546875" style="30" customWidth="1"/>
    <col min="10" max="10" width="11.7109375" style="30" customWidth="1"/>
    <col min="11" max="11" width="0.85546875" style="30" customWidth="1"/>
    <col min="12" max="12" width="11.7109375" style="30" customWidth="1"/>
    <col min="13" max="13" width="0.85546875" style="30" customWidth="1"/>
    <col min="14" max="14" width="11.7109375" style="30" customWidth="1"/>
    <col min="15" max="15" width="1.140625" style="30" customWidth="1"/>
    <col min="16" max="16" width="11.7109375" style="30" customWidth="1"/>
    <col min="17" max="17" width="1.140625" style="30" customWidth="1"/>
    <col min="18" max="18" width="15.28515625" style="30" customWidth="1"/>
    <col min="19" max="19" width="0.85546875" style="30" customWidth="1"/>
    <col min="20" max="20" width="11.7109375" style="30" customWidth="1"/>
    <col min="21" max="21" width="0.85546875" style="30" customWidth="1"/>
    <col min="22" max="22" width="11" style="30" customWidth="1"/>
    <col min="23" max="16384" width="9.140625" style="30"/>
  </cols>
  <sheetData>
    <row r="1" spans="1:21" ht="19.5" customHeight="1">
      <c r="T1" s="22" t="s">
        <v>72</v>
      </c>
    </row>
    <row r="2" spans="1:21" ht="19.5" customHeight="1">
      <c r="A2" s="32" t="s">
        <v>20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</row>
    <row r="3" spans="1:21" ht="19.5" customHeight="1">
      <c r="A3" s="33" t="s">
        <v>111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19.5" customHeight="1">
      <c r="A4" s="33" t="s">
        <v>285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</row>
    <row r="5" spans="1:21" ht="19.5" customHeight="1">
      <c r="U5" s="22" t="s">
        <v>71</v>
      </c>
    </row>
    <row r="6" spans="1:21" s="36" customFormat="1" ht="19.5" customHeight="1">
      <c r="A6" s="34"/>
      <c r="B6" s="35"/>
      <c r="C6" s="35"/>
      <c r="D6" s="35"/>
      <c r="G6" s="35"/>
      <c r="H6" s="35"/>
      <c r="I6" s="35"/>
      <c r="J6" s="127" t="s">
        <v>18</v>
      </c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34"/>
    </row>
    <row r="7" spans="1:21" s="34" customFormat="1" ht="19.5" customHeight="1">
      <c r="R7" s="34" t="s">
        <v>136</v>
      </c>
    </row>
    <row r="8" spans="1:21" s="34" customFormat="1" ht="19.5" customHeight="1">
      <c r="N8" s="127" t="s">
        <v>15</v>
      </c>
      <c r="O8" s="127"/>
      <c r="P8" s="127"/>
      <c r="R8" s="38" t="s">
        <v>137</v>
      </c>
    </row>
    <row r="9" spans="1:21" s="34" customFormat="1" ht="19.5" customHeight="1">
      <c r="B9" s="34">
        <v>0</v>
      </c>
      <c r="F9" s="14"/>
      <c r="J9" s="14" t="s">
        <v>142</v>
      </c>
      <c r="N9" s="39" t="s">
        <v>144</v>
      </c>
      <c r="R9" s="14" t="s">
        <v>3</v>
      </c>
      <c r="T9" s="14" t="s">
        <v>11</v>
      </c>
    </row>
    <row r="10" spans="1:21" s="34" customFormat="1" ht="19.5" customHeight="1">
      <c r="F10" s="14"/>
      <c r="H10" s="14"/>
      <c r="J10" s="14" t="s">
        <v>156</v>
      </c>
      <c r="L10" s="14" t="s">
        <v>6</v>
      </c>
      <c r="N10" s="13" t="s">
        <v>145</v>
      </c>
      <c r="O10" s="14"/>
      <c r="R10" s="14" t="s">
        <v>121</v>
      </c>
      <c r="T10" s="14" t="s">
        <v>141</v>
      </c>
    </row>
    <row r="11" spans="1:21" s="34" customFormat="1" ht="19.5" customHeight="1">
      <c r="F11" s="14"/>
      <c r="H11" s="14"/>
      <c r="J11" s="38" t="s">
        <v>119</v>
      </c>
      <c r="L11" s="38" t="s">
        <v>9</v>
      </c>
      <c r="N11" s="38" t="s">
        <v>70</v>
      </c>
      <c r="O11" s="14"/>
      <c r="P11" s="37" t="s">
        <v>8</v>
      </c>
      <c r="R11" s="38" t="s">
        <v>138</v>
      </c>
      <c r="T11" s="38" t="s">
        <v>81</v>
      </c>
    </row>
    <row r="12" spans="1:21" ht="19.5" customHeight="1">
      <c r="A12" s="32" t="s">
        <v>249</v>
      </c>
      <c r="J12" s="30">
        <v>1006504</v>
      </c>
      <c r="L12" s="30">
        <v>243407</v>
      </c>
      <c r="N12" s="30">
        <v>134201</v>
      </c>
      <c r="P12" s="30">
        <v>971308</v>
      </c>
      <c r="R12" s="30">
        <v>129767</v>
      </c>
      <c r="T12" s="30">
        <f>SUM(J12:R12)</f>
        <v>2485187</v>
      </c>
    </row>
    <row r="13" spans="1:21" ht="19.5" customHeight="1">
      <c r="A13" s="1" t="s">
        <v>260</v>
      </c>
      <c r="J13" s="31">
        <v>0</v>
      </c>
      <c r="L13" s="31">
        <v>0</v>
      </c>
      <c r="N13" s="31">
        <v>0</v>
      </c>
      <c r="P13" s="31">
        <v>59339</v>
      </c>
      <c r="R13" s="31">
        <v>0</v>
      </c>
      <c r="S13" s="30">
        <v>0</v>
      </c>
      <c r="T13" s="31">
        <f>SUM(J13:R13)</f>
        <v>59339</v>
      </c>
    </row>
    <row r="14" spans="1:21" ht="19.5" customHeight="1">
      <c r="A14" s="1" t="s">
        <v>123</v>
      </c>
      <c r="J14" s="30">
        <f>SUM(J13:J13)</f>
        <v>0</v>
      </c>
      <c r="L14" s="30">
        <f>SUM(L13:L13)</f>
        <v>0</v>
      </c>
      <c r="N14" s="30">
        <f>SUM(N13:N13)</f>
        <v>0</v>
      </c>
      <c r="P14" s="30">
        <f>SUM(P13:P13)</f>
        <v>59339</v>
      </c>
      <c r="R14" s="30">
        <f>SUM(R13:R13)</f>
        <v>0</v>
      </c>
      <c r="T14" s="30">
        <f>SUM(T13:T13)</f>
        <v>59339</v>
      </c>
    </row>
    <row r="15" spans="1:21" ht="19.5" customHeight="1" thickBot="1">
      <c r="A15" s="32" t="s">
        <v>248</v>
      </c>
      <c r="J15" s="40">
        <f>SUM(J12:J14)-J14</f>
        <v>1006504</v>
      </c>
      <c r="L15" s="40">
        <f>SUM(L12:L14)-L14</f>
        <v>243407</v>
      </c>
      <c r="N15" s="40">
        <f>SUM(N12:N14)-N14</f>
        <v>134201</v>
      </c>
      <c r="P15" s="40">
        <f>SUM(P12:P14)-P14</f>
        <v>1030647</v>
      </c>
      <c r="R15" s="40">
        <f>SUM(R12:R14)-R14</f>
        <v>129767</v>
      </c>
      <c r="T15" s="40">
        <f>SUM(T12:T14)-T14</f>
        <v>2544526</v>
      </c>
    </row>
    <row r="16" spans="1:21" ht="19.5" customHeight="1" thickTop="1">
      <c r="A16" s="32"/>
    </row>
    <row r="17" spans="1:24" s="36" customFormat="1" ht="19.5" customHeight="1">
      <c r="A17" s="32" t="s">
        <v>290</v>
      </c>
      <c r="J17" s="30">
        <v>1006504</v>
      </c>
      <c r="K17" s="30"/>
      <c r="L17" s="30">
        <v>243407</v>
      </c>
      <c r="M17" s="30"/>
      <c r="N17" s="30">
        <v>134201</v>
      </c>
      <c r="O17" s="30"/>
      <c r="P17" s="30">
        <v>1601938</v>
      </c>
      <c r="Q17" s="30"/>
      <c r="R17" s="30">
        <v>129767</v>
      </c>
      <c r="S17" s="30"/>
      <c r="T17" s="30">
        <f>SUM(J17:R17)</f>
        <v>3115817</v>
      </c>
      <c r="U17" s="30"/>
      <c r="V17" s="30"/>
      <c r="X17" s="5"/>
    </row>
    <row r="18" spans="1:24" ht="19.5" customHeight="1">
      <c r="A18" s="1" t="s">
        <v>204</v>
      </c>
      <c r="J18" s="31">
        <v>0</v>
      </c>
      <c r="L18" s="31">
        <v>0</v>
      </c>
      <c r="N18" s="31">
        <v>0</v>
      </c>
      <c r="P18" s="31">
        <f>PL!I117</f>
        <v>-587695</v>
      </c>
      <c r="R18" s="31">
        <v>0</v>
      </c>
      <c r="S18" s="30">
        <v>0</v>
      </c>
      <c r="T18" s="31">
        <f>SUM(J18:R18)</f>
        <v>-587695</v>
      </c>
    </row>
    <row r="19" spans="1:24" ht="19.5" customHeight="1">
      <c r="A19" s="1" t="s">
        <v>123</v>
      </c>
      <c r="J19" s="30">
        <f>SUM(J18:J18)</f>
        <v>0</v>
      </c>
      <c r="L19" s="30">
        <f>SUM(L18:L18)</f>
        <v>0</v>
      </c>
      <c r="N19" s="30">
        <f>SUM(N18:N18)</f>
        <v>0</v>
      </c>
      <c r="P19" s="30">
        <f>SUM(P18:P18)</f>
        <v>-587695</v>
      </c>
      <c r="R19" s="30">
        <f>SUM(R18:R18)</f>
        <v>0</v>
      </c>
      <c r="T19" s="30">
        <f>SUM(T18:T18)</f>
        <v>-587695</v>
      </c>
    </row>
    <row r="20" spans="1:24" ht="19.5" customHeight="1">
      <c r="A20" s="1" t="s">
        <v>303</v>
      </c>
      <c r="J20" s="30">
        <v>0</v>
      </c>
      <c r="L20" s="30">
        <v>1</v>
      </c>
      <c r="N20" s="30">
        <v>0</v>
      </c>
      <c r="P20" s="30">
        <v>0</v>
      </c>
      <c r="R20" s="30">
        <v>0</v>
      </c>
      <c r="T20" s="31">
        <f>SUM(J20:R20)</f>
        <v>1</v>
      </c>
      <c r="U20" s="36"/>
      <c r="V20" s="36"/>
    </row>
    <row r="21" spans="1:24" ht="19.5" customHeight="1" thickBot="1">
      <c r="A21" s="32" t="s">
        <v>287</v>
      </c>
      <c r="J21" s="40">
        <f>SUM(J17:J20)-J19</f>
        <v>1006504</v>
      </c>
      <c r="L21" s="40">
        <f>SUM(L17:L20)-L19</f>
        <v>243408</v>
      </c>
      <c r="N21" s="40">
        <f>SUM(N17:N20)-N19</f>
        <v>134201</v>
      </c>
      <c r="P21" s="40">
        <f>SUM(P17:P20)-P19</f>
        <v>1014243</v>
      </c>
      <c r="R21" s="40">
        <f>SUM(R17:R20)-R19</f>
        <v>129767</v>
      </c>
      <c r="T21" s="40">
        <f>SUM(T17:T20)-T19</f>
        <v>2528123</v>
      </c>
    </row>
    <row r="22" spans="1:24" ht="19.5" customHeight="1" thickTop="1">
      <c r="A22" s="3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  <row r="23" spans="1:24" ht="19.5" customHeight="1">
      <c r="A23" s="30" t="s">
        <v>1</v>
      </c>
    </row>
  </sheetData>
  <mergeCells count="2">
    <mergeCell ref="J6:T6"/>
    <mergeCell ref="N8:P8"/>
  </mergeCells>
  <printOptions horizontalCentered="1"/>
  <pageMargins left="0.78740157480314965" right="0.78740157480314965" top="0.98425196850393704" bottom="0.19685039370078741" header="0.19685039370078741" footer="0.19685039370078741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148"/>
  <sheetViews>
    <sheetView showGridLines="0" view="pageBreakPreview" zoomScaleNormal="110" zoomScaleSheetLayoutView="100" workbookViewId="0"/>
  </sheetViews>
  <sheetFormatPr defaultColWidth="10.7109375" defaultRowHeight="20.100000000000001" customHeight="1"/>
  <cols>
    <col min="1" max="1" width="31.85546875" style="9" customWidth="1"/>
    <col min="2" max="2" width="19.7109375" style="9" customWidth="1"/>
    <col min="3" max="3" width="6" style="11" customWidth="1"/>
    <col min="4" max="4" width="0.85546875" style="11" customWidth="1"/>
    <col min="5" max="5" width="12.85546875" style="18" customWidth="1"/>
    <col min="6" max="6" width="0.85546875" style="9" customWidth="1"/>
    <col min="7" max="7" width="12.85546875" style="18" customWidth="1"/>
    <col min="8" max="8" width="0.85546875" style="9" customWidth="1"/>
    <col min="9" max="9" width="12.85546875" style="18" customWidth="1"/>
    <col min="10" max="10" width="0.85546875" style="9" customWidth="1"/>
    <col min="11" max="11" width="12.85546875" style="18" customWidth="1"/>
    <col min="12" max="12" width="0.85546875" style="8" customWidth="1"/>
    <col min="13" max="16384" width="10.7109375" style="9"/>
  </cols>
  <sheetData>
    <row r="1" spans="1:13" ht="20.100000000000001" customHeight="1">
      <c r="A1" s="17"/>
      <c r="B1" s="20"/>
      <c r="E1" s="10"/>
      <c r="F1" s="10"/>
      <c r="G1" s="10"/>
      <c r="H1" s="10"/>
      <c r="I1" s="10"/>
      <c r="J1" s="10"/>
      <c r="K1" s="10"/>
      <c r="L1" s="22" t="s">
        <v>72</v>
      </c>
    </row>
    <row r="2" spans="1:13" ht="20.100000000000001" customHeight="1">
      <c r="A2" s="23" t="s">
        <v>20</v>
      </c>
      <c r="B2" s="6"/>
      <c r="C2" s="7"/>
      <c r="D2" s="7"/>
      <c r="E2" s="10"/>
      <c r="F2" s="10"/>
      <c r="G2" s="10"/>
      <c r="H2" s="10"/>
      <c r="I2" s="10"/>
      <c r="J2" s="10"/>
      <c r="K2" s="10"/>
    </row>
    <row r="3" spans="1:13" ht="20.100000000000001" customHeight="1">
      <c r="A3" s="5" t="s">
        <v>125</v>
      </c>
      <c r="B3" s="6"/>
      <c r="C3" s="7"/>
      <c r="D3" s="7"/>
      <c r="E3" s="10"/>
      <c r="F3" s="10"/>
      <c r="G3" s="10"/>
      <c r="H3" s="10"/>
      <c r="I3" s="10"/>
      <c r="J3" s="10"/>
      <c r="K3" s="10"/>
    </row>
    <row r="4" spans="1:13" ht="20.100000000000001" customHeight="1">
      <c r="A4" s="5" t="s">
        <v>285</v>
      </c>
      <c r="B4" s="6"/>
      <c r="C4" s="7"/>
      <c r="D4" s="7"/>
      <c r="E4" s="10"/>
      <c r="F4" s="10"/>
      <c r="G4" s="10"/>
      <c r="H4" s="10"/>
      <c r="I4" s="10"/>
      <c r="J4" s="10"/>
      <c r="K4" s="10"/>
    </row>
    <row r="5" spans="1:13" ht="20.100000000000001" customHeight="1">
      <c r="A5" s="17"/>
      <c r="B5" s="6"/>
      <c r="C5" s="6"/>
      <c r="D5" s="6"/>
      <c r="E5" s="10"/>
      <c r="F5" s="10"/>
      <c r="G5" s="10"/>
      <c r="H5" s="10"/>
      <c r="I5" s="10"/>
      <c r="J5" s="10"/>
      <c r="K5" s="10"/>
      <c r="L5" s="22" t="s">
        <v>71</v>
      </c>
    </row>
    <row r="6" spans="1:13" ht="20.100000000000001" customHeight="1">
      <c r="E6" s="24"/>
      <c r="F6" s="12" t="s">
        <v>17</v>
      </c>
      <c r="G6" s="24"/>
      <c r="H6" s="25"/>
      <c r="I6" s="24"/>
      <c r="J6" s="12" t="s">
        <v>18</v>
      </c>
      <c r="K6" s="24"/>
    </row>
    <row r="7" spans="1:13" ht="20.100000000000001" customHeight="1">
      <c r="C7" s="15" t="s">
        <v>0</v>
      </c>
      <c r="D7" s="15"/>
      <c r="E7" s="16">
        <v>2024</v>
      </c>
      <c r="F7" s="16"/>
      <c r="G7" s="16">
        <v>2023</v>
      </c>
      <c r="H7" s="16"/>
      <c r="I7" s="16">
        <v>2024</v>
      </c>
      <c r="J7" s="16"/>
      <c r="K7" s="16">
        <v>2023</v>
      </c>
    </row>
    <row r="8" spans="1:13" ht="20.100000000000001" customHeight="1">
      <c r="A8" s="23" t="s">
        <v>16</v>
      </c>
      <c r="B8" s="26"/>
      <c r="E8" s="10"/>
      <c r="F8" s="10"/>
      <c r="G8" s="10"/>
      <c r="H8" s="10"/>
      <c r="I8" s="10"/>
      <c r="J8" s="10"/>
      <c r="K8" s="10"/>
    </row>
    <row r="9" spans="1:13" ht="20.100000000000001" customHeight="1">
      <c r="A9" s="17" t="s">
        <v>261</v>
      </c>
      <c r="E9" s="10">
        <f>PL!E94</f>
        <v>13925</v>
      </c>
      <c r="F9" s="10"/>
      <c r="G9" s="10">
        <f>PL!G94</f>
        <v>36225</v>
      </c>
      <c r="H9" s="10"/>
      <c r="I9" s="10">
        <f>PL!I94</f>
        <v>-583715</v>
      </c>
      <c r="J9" s="10"/>
      <c r="K9" s="10">
        <f>PL!K94</f>
        <v>65829</v>
      </c>
      <c r="L9" s="20"/>
    </row>
    <row r="10" spans="1:13" ht="20.100000000000001" customHeight="1">
      <c r="A10" s="17" t="s">
        <v>279</v>
      </c>
      <c r="E10" s="10"/>
      <c r="F10" s="10"/>
      <c r="G10" s="10"/>
      <c r="H10" s="10"/>
      <c r="I10" s="10"/>
      <c r="J10" s="10"/>
      <c r="K10" s="10"/>
    </row>
    <row r="11" spans="1:13" ht="20.100000000000001" customHeight="1">
      <c r="A11" s="9" t="s">
        <v>195</v>
      </c>
      <c r="C11" s="27"/>
      <c r="D11" s="27"/>
      <c r="E11" s="28"/>
      <c r="F11" s="10"/>
      <c r="G11" s="28"/>
      <c r="H11" s="28"/>
      <c r="I11" s="28"/>
      <c r="J11" s="28"/>
      <c r="K11" s="28"/>
    </row>
    <row r="12" spans="1:13" s="8" customFormat="1" ht="20.100000000000001" customHeight="1">
      <c r="A12" s="17" t="s">
        <v>311</v>
      </c>
      <c r="B12" s="9"/>
      <c r="C12" s="27"/>
      <c r="D12" s="27"/>
      <c r="E12" s="113">
        <v>-2515</v>
      </c>
      <c r="F12" s="113"/>
      <c r="G12" s="113">
        <v>7072</v>
      </c>
      <c r="H12" s="28"/>
      <c r="I12" s="28">
        <v>44933</v>
      </c>
      <c r="J12" s="28"/>
      <c r="K12" s="28">
        <v>21298</v>
      </c>
      <c r="M12" s="9"/>
    </row>
    <row r="13" spans="1:13" s="8" customFormat="1" ht="20.100000000000001" customHeight="1">
      <c r="A13" s="17" t="s">
        <v>269</v>
      </c>
      <c r="B13" s="9"/>
      <c r="C13" s="27">
        <v>6</v>
      </c>
      <c r="D13" s="27"/>
      <c r="E13" s="29">
        <v>-617</v>
      </c>
      <c r="F13" s="28"/>
      <c r="G13" s="29">
        <v>746</v>
      </c>
      <c r="H13" s="28"/>
      <c r="I13" s="113">
        <v>-222</v>
      </c>
      <c r="J13" s="28"/>
      <c r="K13" s="113">
        <v>262</v>
      </c>
      <c r="M13" s="9"/>
    </row>
    <row r="14" spans="1:13" s="8" customFormat="1" ht="20.100000000000001" customHeight="1">
      <c r="A14" s="17" t="s">
        <v>268</v>
      </c>
      <c r="B14" s="9"/>
      <c r="C14" s="27"/>
      <c r="D14" s="27"/>
      <c r="E14" s="29">
        <v>-113</v>
      </c>
      <c r="F14" s="28"/>
      <c r="G14" s="29">
        <v>-2187</v>
      </c>
      <c r="H14" s="28"/>
      <c r="I14" s="113">
        <v>0</v>
      </c>
      <c r="J14" s="28"/>
      <c r="K14" s="113">
        <v>0</v>
      </c>
      <c r="M14" s="9"/>
    </row>
    <row r="15" spans="1:13" s="8" customFormat="1" ht="20.100000000000001" customHeight="1">
      <c r="A15" s="17" t="s">
        <v>217</v>
      </c>
      <c r="B15" s="9"/>
      <c r="C15" s="27"/>
      <c r="D15" s="27"/>
      <c r="E15" s="113">
        <v>0</v>
      </c>
      <c r="F15" s="28"/>
      <c r="G15" s="113">
        <v>1752</v>
      </c>
      <c r="H15" s="28"/>
      <c r="I15" s="28">
        <v>0</v>
      </c>
      <c r="J15" s="28"/>
      <c r="K15" s="28">
        <v>521</v>
      </c>
      <c r="M15" s="9"/>
    </row>
    <row r="16" spans="1:13" s="8" customFormat="1" ht="20.100000000000001" customHeight="1">
      <c r="A16" s="17" t="s">
        <v>312</v>
      </c>
      <c r="B16" s="9"/>
      <c r="C16" s="27"/>
      <c r="D16" s="27"/>
      <c r="E16" s="113"/>
      <c r="F16" s="28"/>
      <c r="G16" s="113"/>
      <c r="H16" s="28"/>
      <c r="I16" s="114"/>
      <c r="J16" s="28"/>
      <c r="K16" s="114"/>
      <c r="M16" s="9"/>
    </row>
    <row r="17" spans="1:13" s="8" customFormat="1" ht="20.100000000000001" customHeight="1">
      <c r="A17" s="17" t="s">
        <v>224</v>
      </c>
      <c r="B17" s="9"/>
      <c r="C17" s="27"/>
      <c r="D17" s="27"/>
      <c r="E17" s="113">
        <v>10336</v>
      </c>
      <c r="F17" s="28"/>
      <c r="G17" s="113">
        <v>-7864</v>
      </c>
      <c r="H17" s="28"/>
      <c r="I17" s="28">
        <v>0</v>
      </c>
      <c r="J17" s="28"/>
      <c r="K17" s="28">
        <v>-654</v>
      </c>
      <c r="M17" s="9"/>
    </row>
    <row r="18" spans="1:13" s="8" customFormat="1" ht="20.100000000000001" customHeight="1">
      <c r="A18" s="17" t="s">
        <v>247</v>
      </c>
      <c r="B18" s="9"/>
      <c r="C18" s="27"/>
      <c r="D18" s="27"/>
      <c r="E18" s="113">
        <v>-2276</v>
      </c>
      <c r="F18" s="28"/>
      <c r="G18" s="113">
        <v>-1593</v>
      </c>
      <c r="H18" s="28"/>
      <c r="I18" s="28">
        <v>0</v>
      </c>
      <c r="J18" s="28"/>
      <c r="K18" s="28">
        <v>0</v>
      </c>
      <c r="M18" s="9"/>
    </row>
    <row r="19" spans="1:13" s="8" customFormat="1" ht="20.100000000000001" customHeight="1">
      <c r="A19" s="17" t="s">
        <v>212</v>
      </c>
      <c r="B19" s="9"/>
      <c r="C19" s="27"/>
      <c r="D19" s="27"/>
      <c r="E19" s="28"/>
      <c r="F19" s="28"/>
      <c r="G19" s="28"/>
      <c r="H19" s="28"/>
      <c r="I19" s="28"/>
      <c r="J19" s="28"/>
      <c r="K19" s="28"/>
      <c r="M19" s="9"/>
    </row>
    <row r="20" spans="1:13" s="8" customFormat="1" ht="20.100000000000001" customHeight="1">
      <c r="A20" s="17" t="s">
        <v>215</v>
      </c>
      <c r="B20" s="9"/>
      <c r="C20" s="27">
        <v>2</v>
      </c>
      <c r="D20" s="27"/>
      <c r="E20" s="113">
        <v>0</v>
      </c>
      <c r="F20" s="28"/>
      <c r="G20" s="113">
        <v>0</v>
      </c>
      <c r="H20" s="28"/>
      <c r="I20" s="28">
        <v>6800</v>
      </c>
      <c r="J20" s="28"/>
      <c r="K20" s="28">
        <v>6250</v>
      </c>
      <c r="M20" s="9"/>
    </row>
    <row r="21" spans="1:13" s="8" customFormat="1" ht="20.100000000000001" customHeight="1">
      <c r="A21" s="17" t="s">
        <v>230</v>
      </c>
      <c r="B21" s="9"/>
      <c r="C21" s="27"/>
      <c r="D21" s="27"/>
      <c r="E21" s="113"/>
      <c r="F21" s="28"/>
      <c r="G21" s="113"/>
      <c r="H21" s="28"/>
      <c r="I21" s="28"/>
      <c r="J21" s="28"/>
      <c r="K21" s="28"/>
      <c r="M21" s="9"/>
    </row>
    <row r="22" spans="1:13" s="8" customFormat="1" ht="20.100000000000001" customHeight="1">
      <c r="A22" s="17" t="s">
        <v>194</v>
      </c>
      <c r="B22" s="9"/>
      <c r="C22" s="27"/>
      <c r="D22" s="27"/>
      <c r="E22" s="113">
        <v>-3479</v>
      </c>
      <c r="F22" s="28"/>
      <c r="G22" s="113">
        <v>-968</v>
      </c>
      <c r="H22" s="28"/>
      <c r="I22" s="28">
        <v>0</v>
      </c>
      <c r="J22" s="28"/>
      <c r="K22" s="28">
        <v>0</v>
      </c>
      <c r="M22" s="9"/>
    </row>
    <row r="23" spans="1:13" s="8" customFormat="1" ht="20.100000000000001" customHeight="1">
      <c r="A23" s="17" t="s">
        <v>214</v>
      </c>
      <c r="B23" s="9"/>
      <c r="C23" s="27"/>
      <c r="D23" s="27"/>
      <c r="E23" s="113"/>
      <c r="F23" s="28"/>
      <c r="G23" s="113"/>
      <c r="H23" s="22"/>
      <c r="I23" s="28"/>
      <c r="J23" s="22"/>
      <c r="K23" s="28"/>
      <c r="M23" s="9"/>
    </row>
    <row r="24" spans="1:13" s="8" customFormat="1" ht="20.100000000000001" customHeight="1">
      <c r="A24" s="17" t="s">
        <v>198</v>
      </c>
      <c r="B24" s="9"/>
      <c r="C24" s="27"/>
      <c r="D24" s="27"/>
      <c r="E24" s="113">
        <v>-220</v>
      </c>
      <c r="F24" s="28"/>
      <c r="G24" s="113">
        <v>-346</v>
      </c>
      <c r="H24" s="22"/>
      <c r="I24" s="28">
        <v>-103</v>
      </c>
      <c r="J24" s="22"/>
      <c r="K24" s="28">
        <v>-66</v>
      </c>
      <c r="M24" s="9"/>
    </row>
    <row r="25" spans="1:13" s="8" customFormat="1" ht="20.100000000000001" customHeight="1">
      <c r="A25" s="17" t="s">
        <v>231</v>
      </c>
      <c r="B25" s="9"/>
      <c r="C25" s="27"/>
      <c r="D25" s="27"/>
      <c r="E25" s="113">
        <v>33202</v>
      </c>
      <c r="F25" s="28"/>
      <c r="G25" s="113">
        <v>56114</v>
      </c>
      <c r="H25" s="22"/>
      <c r="I25" s="28">
        <v>0</v>
      </c>
      <c r="J25" s="22"/>
      <c r="K25" s="28">
        <v>455</v>
      </c>
      <c r="M25" s="9"/>
    </row>
    <row r="26" spans="1:13" ht="20.100000000000001" customHeight="1">
      <c r="A26" s="17" t="s">
        <v>245</v>
      </c>
      <c r="C26" s="27"/>
      <c r="D26" s="27"/>
      <c r="E26" s="113">
        <v>0</v>
      </c>
      <c r="F26" s="28"/>
      <c r="G26" s="113">
        <v>0</v>
      </c>
      <c r="H26" s="28"/>
      <c r="I26" s="28">
        <v>4851</v>
      </c>
      <c r="J26" s="28"/>
      <c r="K26" s="28">
        <v>6789</v>
      </c>
    </row>
    <row r="27" spans="1:13" ht="20.100000000000001" customHeight="1">
      <c r="A27" s="17" t="s">
        <v>313</v>
      </c>
      <c r="C27" s="27"/>
      <c r="D27" s="27"/>
      <c r="E27" s="113">
        <v>0</v>
      </c>
      <c r="F27" s="28"/>
      <c r="G27" s="113">
        <v>0</v>
      </c>
      <c r="H27" s="28"/>
      <c r="I27" s="28">
        <v>226000</v>
      </c>
      <c r="J27" s="28"/>
      <c r="K27" s="28">
        <v>0</v>
      </c>
    </row>
    <row r="28" spans="1:13" ht="20.100000000000001" customHeight="1">
      <c r="A28" s="17" t="s">
        <v>225</v>
      </c>
      <c r="C28" s="27">
        <v>9</v>
      </c>
      <c r="D28" s="27"/>
      <c r="E28" s="113">
        <v>430000</v>
      </c>
      <c r="F28" s="28"/>
      <c r="G28" s="113">
        <v>357671</v>
      </c>
      <c r="H28" s="28"/>
      <c r="I28" s="28">
        <v>117845</v>
      </c>
      <c r="J28" s="28"/>
      <c r="K28" s="28">
        <v>107113</v>
      </c>
    </row>
    <row r="29" spans="1:13" ht="20.100000000000001" customHeight="1">
      <c r="A29" s="17" t="s">
        <v>199</v>
      </c>
      <c r="C29" s="27">
        <v>10</v>
      </c>
      <c r="D29" s="27"/>
      <c r="E29" s="113">
        <v>38180</v>
      </c>
      <c r="F29" s="28"/>
      <c r="G29" s="113">
        <v>43650</v>
      </c>
      <c r="H29" s="28"/>
      <c r="I29" s="28">
        <v>9805</v>
      </c>
      <c r="J29" s="28"/>
      <c r="K29" s="28">
        <v>9500</v>
      </c>
    </row>
    <row r="30" spans="1:13" ht="20.100000000000001" customHeight="1">
      <c r="A30" s="17" t="s">
        <v>309</v>
      </c>
      <c r="C30" s="27">
        <v>9</v>
      </c>
      <c r="D30" s="27"/>
      <c r="E30" s="113">
        <v>-2042</v>
      </c>
      <c r="F30" s="28"/>
      <c r="G30" s="113">
        <v>-2232</v>
      </c>
      <c r="H30" s="28"/>
      <c r="I30" s="28">
        <v>-22</v>
      </c>
      <c r="J30" s="28"/>
      <c r="K30" s="28">
        <v>0</v>
      </c>
    </row>
    <row r="31" spans="1:13" ht="20.100000000000001" customHeight="1">
      <c r="A31" s="17" t="s">
        <v>263</v>
      </c>
      <c r="C31" s="27"/>
      <c r="D31" s="27"/>
      <c r="E31" s="113">
        <v>0</v>
      </c>
      <c r="F31" s="28"/>
      <c r="G31" s="113">
        <v>-3</v>
      </c>
      <c r="H31" s="28"/>
      <c r="I31" s="28">
        <v>0</v>
      </c>
      <c r="J31" s="28"/>
      <c r="K31" s="28">
        <v>0</v>
      </c>
    </row>
    <row r="32" spans="1:13" ht="20.100000000000001" customHeight="1">
      <c r="A32" s="17" t="s">
        <v>252</v>
      </c>
      <c r="C32" s="27"/>
      <c r="D32" s="27"/>
      <c r="E32" s="113">
        <v>3873</v>
      </c>
      <c r="F32" s="28"/>
      <c r="G32" s="113">
        <v>5365</v>
      </c>
      <c r="H32" s="28"/>
      <c r="I32" s="22">
        <v>660</v>
      </c>
      <c r="J32" s="28"/>
      <c r="K32" s="22">
        <v>898</v>
      </c>
    </row>
    <row r="33" spans="1:13" ht="20.100000000000001" customHeight="1">
      <c r="A33" s="17" t="s">
        <v>264</v>
      </c>
      <c r="C33" s="27"/>
      <c r="D33" s="27"/>
      <c r="E33" s="113">
        <v>-8469</v>
      </c>
      <c r="F33" s="28"/>
      <c r="G33" s="113">
        <v>-10485</v>
      </c>
      <c r="H33" s="28"/>
      <c r="I33" s="22">
        <v>0</v>
      </c>
      <c r="J33" s="28"/>
      <c r="K33" s="22">
        <v>0</v>
      </c>
    </row>
    <row r="34" spans="1:13" ht="20.100000000000001" customHeight="1">
      <c r="A34" s="3" t="s">
        <v>265</v>
      </c>
      <c r="C34" s="27">
        <v>9</v>
      </c>
      <c r="D34" s="27"/>
      <c r="E34" s="28">
        <v>1011</v>
      </c>
      <c r="F34" s="28"/>
      <c r="G34" s="28">
        <v>837</v>
      </c>
      <c r="H34" s="28"/>
      <c r="I34" s="28">
        <v>0</v>
      </c>
      <c r="J34" s="28"/>
      <c r="K34" s="28">
        <v>0</v>
      </c>
    </row>
    <row r="35" spans="1:13" ht="20.100000000000001" customHeight="1">
      <c r="A35" s="115" t="s">
        <v>266</v>
      </c>
      <c r="C35" s="27">
        <v>9</v>
      </c>
      <c r="D35" s="27"/>
      <c r="E35" s="113">
        <v>-1954</v>
      </c>
      <c r="F35" s="28"/>
      <c r="G35" s="113">
        <v>-1743</v>
      </c>
      <c r="H35" s="28"/>
      <c r="I35" s="28">
        <v>0</v>
      </c>
      <c r="J35" s="28"/>
      <c r="K35" s="28">
        <v>0</v>
      </c>
    </row>
    <row r="36" spans="1:13" ht="20.100000000000001" customHeight="1">
      <c r="A36" s="115" t="s">
        <v>300</v>
      </c>
      <c r="B36" s="27"/>
      <c r="C36" s="27">
        <v>9</v>
      </c>
      <c r="D36" s="27"/>
      <c r="E36" s="113">
        <v>1051</v>
      </c>
      <c r="F36" s="28"/>
      <c r="G36" s="113">
        <v>0</v>
      </c>
      <c r="H36" s="22"/>
      <c r="I36" s="28">
        <v>0</v>
      </c>
      <c r="J36" s="22"/>
      <c r="K36" s="28">
        <v>0</v>
      </c>
    </row>
    <row r="37" spans="1:13" ht="20.100000000000001" customHeight="1">
      <c r="A37" s="115" t="s">
        <v>274</v>
      </c>
      <c r="B37" s="27"/>
      <c r="C37" s="27">
        <v>9</v>
      </c>
      <c r="D37" s="27"/>
      <c r="E37" s="113">
        <v>28581</v>
      </c>
      <c r="F37" s="28"/>
      <c r="G37" s="113">
        <v>72679</v>
      </c>
      <c r="H37" s="22"/>
      <c r="I37" s="28">
        <v>0</v>
      </c>
      <c r="J37" s="22"/>
      <c r="K37" s="28">
        <v>0</v>
      </c>
    </row>
    <row r="38" spans="1:13" ht="20.100000000000001" customHeight="1">
      <c r="A38" s="115" t="s">
        <v>304</v>
      </c>
      <c r="B38" s="27"/>
      <c r="C38" s="27"/>
      <c r="D38" s="27"/>
      <c r="E38" s="113">
        <v>-2674</v>
      </c>
      <c r="F38" s="28"/>
      <c r="G38" s="113">
        <v>0</v>
      </c>
      <c r="H38" s="22"/>
      <c r="I38" s="28">
        <v>0</v>
      </c>
      <c r="J38" s="22"/>
      <c r="K38" s="28">
        <v>0</v>
      </c>
    </row>
    <row r="39" spans="1:13" ht="20.100000000000001" customHeight="1">
      <c r="A39" s="115" t="s">
        <v>310</v>
      </c>
      <c r="C39" s="27"/>
      <c r="D39" s="27"/>
      <c r="E39" s="113">
        <v>0</v>
      </c>
      <c r="F39" s="28"/>
      <c r="G39" s="113">
        <v>345</v>
      </c>
      <c r="H39" s="22"/>
      <c r="I39" s="28">
        <v>0</v>
      </c>
      <c r="J39" s="22"/>
      <c r="K39" s="28">
        <v>0</v>
      </c>
    </row>
    <row r="40" spans="1:13" ht="20.100000000000001" customHeight="1">
      <c r="A40" s="17" t="s">
        <v>127</v>
      </c>
      <c r="C40" s="27"/>
      <c r="D40" s="27"/>
      <c r="E40" s="113">
        <v>48759</v>
      </c>
      <c r="F40" s="28"/>
      <c r="G40" s="113">
        <v>51985</v>
      </c>
      <c r="H40" s="28"/>
      <c r="I40" s="28">
        <v>2939</v>
      </c>
      <c r="J40" s="28"/>
      <c r="K40" s="28">
        <v>2929</v>
      </c>
    </row>
    <row r="41" spans="1:13" ht="20.100000000000001" customHeight="1">
      <c r="A41" s="17" t="s">
        <v>253</v>
      </c>
      <c r="B41" s="20"/>
      <c r="C41" s="27"/>
      <c r="D41" s="27"/>
      <c r="E41" s="113">
        <v>289233</v>
      </c>
      <c r="F41" s="28"/>
      <c r="G41" s="113">
        <v>4711</v>
      </c>
      <c r="H41" s="28"/>
      <c r="I41" s="22">
        <v>285833</v>
      </c>
      <c r="J41" s="28"/>
      <c r="K41" s="22">
        <v>4711</v>
      </c>
      <c r="L41" s="20"/>
      <c r="M41" s="20"/>
    </row>
    <row r="42" spans="1:13" ht="20.100000000000001" customHeight="1">
      <c r="A42" s="17" t="s">
        <v>281</v>
      </c>
      <c r="C42" s="27"/>
      <c r="D42" s="27"/>
      <c r="E42" s="113">
        <v>16213</v>
      </c>
      <c r="F42" s="28"/>
      <c r="G42" s="113">
        <v>15560</v>
      </c>
      <c r="H42" s="28"/>
      <c r="I42" s="28">
        <v>1383</v>
      </c>
      <c r="J42" s="28"/>
      <c r="K42" s="28">
        <v>1491</v>
      </c>
    </row>
    <row r="43" spans="1:13" ht="20.100000000000001" customHeight="1">
      <c r="A43" s="115" t="s">
        <v>301</v>
      </c>
      <c r="B43" s="27"/>
      <c r="C43" s="27"/>
      <c r="D43" s="27"/>
      <c r="E43" s="113">
        <v>-1068</v>
      </c>
      <c r="F43" s="28"/>
      <c r="G43" s="113">
        <v>0</v>
      </c>
      <c r="H43" s="22"/>
      <c r="I43" s="28">
        <v>0</v>
      </c>
      <c r="J43" s="22"/>
      <c r="K43" s="28">
        <v>0</v>
      </c>
    </row>
    <row r="44" spans="1:13" ht="20.100000000000001" customHeight="1">
      <c r="A44" s="17" t="s">
        <v>193</v>
      </c>
      <c r="C44" s="27">
        <v>8</v>
      </c>
      <c r="D44" s="27"/>
      <c r="E44" s="113">
        <v>0</v>
      </c>
      <c r="F44" s="28"/>
      <c r="G44" s="113">
        <v>-49</v>
      </c>
      <c r="H44" s="28"/>
      <c r="I44" s="28">
        <v>-20349</v>
      </c>
      <c r="J44" s="28"/>
      <c r="K44" s="28">
        <v>-167813</v>
      </c>
    </row>
    <row r="45" spans="1:13" ht="20.100000000000001" customHeight="1">
      <c r="A45" s="17" t="s">
        <v>226</v>
      </c>
      <c r="C45" s="27"/>
      <c r="D45" s="27"/>
      <c r="E45" s="113">
        <v>-9318</v>
      </c>
      <c r="F45" s="28"/>
      <c r="G45" s="113">
        <v>-10866</v>
      </c>
      <c r="H45" s="28"/>
      <c r="I45" s="28">
        <v>-7288</v>
      </c>
      <c r="J45" s="28"/>
      <c r="K45" s="28">
        <v>-17232</v>
      </c>
    </row>
    <row r="46" spans="1:13" ht="20.100000000000001" customHeight="1">
      <c r="A46" s="17" t="s">
        <v>157</v>
      </c>
      <c r="C46" s="27"/>
      <c r="D46" s="27"/>
      <c r="E46" s="116">
        <v>160340</v>
      </c>
      <c r="F46" s="28"/>
      <c r="G46" s="116">
        <v>263773</v>
      </c>
      <c r="H46" s="28"/>
      <c r="I46" s="117">
        <v>83044</v>
      </c>
      <c r="J46" s="28"/>
      <c r="K46" s="117">
        <v>122008</v>
      </c>
    </row>
    <row r="47" spans="1:13" ht="20.100000000000001" customHeight="1">
      <c r="A47" s="17" t="s">
        <v>278</v>
      </c>
      <c r="C47" s="27"/>
      <c r="D47" s="27"/>
      <c r="E47" s="30"/>
      <c r="F47" s="28"/>
      <c r="G47" s="30"/>
      <c r="H47" s="28"/>
      <c r="I47" s="28"/>
      <c r="J47" s="30"/>
      <c r="K47" s="28"/>
    </row>
    <row r="48" spans="1:13" ht="20.100000000000001" customHeight="1">
      <c r="A48" s="17" t="s">
        <v>53</v>
      </c>
      <c r="C48" s="27"/>
      <c r="D48" s="27"/>
      <c r="E48" s="10">
        <f>SUM(E9:E46)</f>
        <v>1039959</v>
      </c>
      <c r="F48" s="28"/>
      <c r="G48" s="10">
        <f>SUM(G9:G46)</f>
        <v>880149</v>
      </c>
      <c r="H48" s="28"/>
      <c r="I48" s="10">
        <f>SUM(I9:I46)</f>
        <v>172394</v>
      </c>
      <c r="J48" s="10"/>
      <c r="K48" s="10">
        <f>SUM(K9:K46)</f>
        <v>164289</v>
      </c>
    </row>
    <row r="49" spans="1:12" ht="20.100000000000001" customHeight="1">
      <c r="A49" s="17"/>
      <c r="C49" s="27"/>
      <c r="D49" s="27"/>
      <c r="E49" s="10"/>
      <c r="F49" s="28"/>
      <c r="G49" s="10"/>
      <c r="H49" s="28"/>
      <c r="I49" s="10"/>
      <c r="J49" s="10"/>
      <c r="K49" s="10"/>
    </row>
    <row r="50" spans="1:12" ht="20.100000000000001" customHeight="1">
      <c r="A50" s="20" t="s">
        <v>1</v>
      </c>
      <c r="E50" s="10"/>
      <c r="F50" s="10"/>
      <c r="G50" s="10"/>
      <c r="H50" s="10"/>
      <c r="I50" s="10"/>
      <c r="J50" s="10"/>
      <c r="K50" s="10"/>
    </row>
    <row r="51" spans="1:12" ht="18.95" customHeight="1">
      <c r="A51" s="17"/>
      <c r="B51" s="20"/>
      <c r="E51" s="10"/>
      <c r="F51" s="10"/>
      <c r="G51" s="10"/>
      <c r="H51" s="10"/>
      <c r="I51" s="10"/>
      <c r="J51" s="10"/>
      <c r="K51" s="10"/>
      <c r="L51" s="22" t="s">
        <v>72</v>
      </c>
    </row>
    <row r="52" spans="1:12" ht="18.95" customHeight="1">
      <c r="A52" s="23" t="s">
        <v>20</v>
      </c>
      <c r="B52" s="6"/>
      <c r="C52" s="7"/>
      <c r="D52" s="7"/>
      <c r="E52" s="10"/>
      <c r="F52" s="10"/>
      <c r="G52" s="10"/>
      <c r="H52" s="10"/>
      <c r="I52" s="10"/>
      <c r="J52" s="10"/>
      <c r="K52" s="10"/>
    </row>
    <row r="53" spans="1:12" ht="18.95" customHeight="1">
      <c r="A53" s="5" t="s">
        <v>126</v>
      </c>
      <c r="B53" s="6"/>
      <c r="C53" s="7"/>
      <c r="D53" s="7"/>
      <c r="E53" s="10"/>
      <c r="F53" s="10"/>
      <c r="G53" s="10"/>
      <c r="H53" s="10"/>
      <c r="I53" s="10"/>
      <c r="J53" s="10"/>
      <c r="K53" s="10"/>
    </row>
    <row r="54" spans="1:12" ht="18.95" customHeight="1">
      <c r="A54" s="5" t="s">
        <v>286</v>
      </c>
      <c r="B54" s="6"/>
      <c r="C54" s="7"/>
      <c r="D54" s="7"/>
      <c r="E54" s="10"/>
      <c r="F54" s="10"/>
      <c r="G54" s="10"/>
      <c r="H54" s="10"/>
      <c r="I54" s="10"/>
      <c r="J54" s="10"/>
      <c r="K54" s="10"/>
    </row>
    <row r="55" spans="1:12" ht="18.95" customHeight="1">
      <c r="A55" s="17"/>
      <c r="B55" s="6"/>
      <c r="C55" s="6"/>
      <c r="D55" s="6"/>
      <c r="E55" s="10"/>
      <c r="F55" s="10"/>
      <c r="G55" s="10"/>
      <c r="H55" s="10"/>
      <c r="I55" s="10"/>
      <c r="J55" s="10"/>
      <c r="K55" s="10"/>
      <c r="L55" s="22" t="s">
        <v>71</v>
      </c>
    </row>
    <row r="56" spans="1:12" ht="18.95" customHeight="1">
      <c r="E56" s="24"/>
      <c r="F56" s="12" t="s">
        <v>17</v>
      </c>
      <c r="G56" s="24"/>
      <c r="H56" s="25"/>
      <c r="I56" s="24"/>
      <c r="J56" s="12" t="s">
        <v>18</v>
      </c>
      <c r="K56" s="24"/>
    </row>
    <row r="57" spans="1:12" ht="18.95" customHeight="1">
      <c r="C57" s="15" t="s">
        <v>0</v>
      </c>
      <c r="D57" s="15"/>
      <c r="E57" s="16">
        <v>2024</v>
      </c>
      <c r="F57" s="16"/>
      <c r="G57" s="16">
        <v>2023</v>
      </c>
      <c r="H57" s="16"/>
      <c r="I57" s="16">
        <v>2024</v>
      </c>
      <c r="J57" s="16"/>
      <c r="K57" s="16">
        <v>2023</v>
      </c>
    </row>
    <row r="58" spans="1:12" ht="18.95" customHeight="1">
      <c r="A58" s="23" t="s">
        <v>65</v>
      </c>
      <c r="B58" s="26"/>
      <c r="E58" s="10"/>
      <c r="F58" s="10"/>
      <c r="G58" s="10"/>
      <c r="H58" s="10"/>
      <c r="I58" s="10"/>
      <c r="J58" s="10"/>
      <c r="K58" s="10"/>
    </row>
    <row r="59" spans="1:12" ht="18.95" customHeight="1">
      <c r="A59" s="17" t="s">
        <v>107</v>
      </c>
      <c r="E59" s="10"/>
      <c r="F59" s="10"/>
      <c r="G59" s="10"/>
      <c r="H59" s="10"/>
      <c r="I59" s="29"/>
      <c r="J59" s="10"/>
      <c r="K59" s="29"/>
    </row>
    <row r="60" spans="1:12" ht="18.95" customHeight="1">
      <c r="A60" s="17" t="s">
        <v>108</v>
      </c>
      <c r="C60" s="118"/>
      <c r="D60" s="27"/>
      <c r="E60" s="30">
        <v>1026771</v>
      </c>
      <c r="F60" s="28"/>
      <c r="G60" s="30">
        <v>-350736</v>
      </c>
      <c r="H60" s="28"/>
      <c r="I60" s="30">
        <v>431494</v>
      </c>
      <c r="J60" s="22"/>
      <c r="K60" s="30">
        <v>40424</v>
      </c>
    </row>
    <row r="61" spans="1:12" ht="18.95" customHeight="1">
      <c r="A61" s="17" t="s">
        <v>73</v>
      </c>
      <c r="C61" s="27"/>
      <c r="D61" s="27"/>
      <c r="E61" s="30">
        <v>442873</v>
      </c>
      <c r="F61" s="28"/>
      <c r="G61" s="30">
        <v>-453595</v>
      </c>
      <c r="H61" s="28"/>
      <c r="I61" s="30">
        <v>17066</v>
      </c>
      <c r="J61" s="22"/>
      <c r="K61" s="30">
        <v>43316</v>
      </c>
    </row>
    <row r="62" spans="1:12" ht="18.95" customHeight="1">
      <c r="A62" s="17" t="s">
        <v>54</v>
      </c>
      <c r="C62" s="27"/>
      <c r="D62" s="27"/>
      <c r="E62" s="30">
        <v>33413</v>
      </c>
      <c r="F62" s="28"/>
      <c r="G62" s="30">
        <v>64802</v>
      </c>
      <c r="H62" s="28"/>
      <c r="I62" s="30">
        <v>0</v>
      </c>
      <c r="J62" s="22"/>
      <c r="K62" s="30">
        <v>0</v>
      </c>
    </row>
    <row r="63" spans="1:12" ht="18.95" customHeight="1">
      <c r="A63" s="17" t="s">
        <v>200</v>
      </c>
      <c r="B63" s="20"/>
      <c r="C63" s="27"/>
      <c r="D63" s="27"/>
      <c r="E63" s="30">
        <v>454</v>
      </c>
      <c r="F63" s="28"/>
      <c r="G63" s="30">
        <v>29227</v>
      </c>
      <c r="H63" s="28"/>
      <c r="I63" s="30">
        <v>0</v>
      </c>
      <c r="J63" s="22"/>
      <c r="K63" s="30">
        <v>0</v>
      </c>
      <c r="L63" s="20"/>
    </row>
    <row r="64" spans="1:12" ht="18.95" customHeight="1">
      <c r="A64" s="17" t="s">
        <v>216</v>
      </c>
      <c r="B64" s="20"/>
      <c r="C64" s="27"/>
      <c r="D64" s="27"/>
      <c r="E64" s="30">
        <v>62315</v>
      </c>
      <c r="F64" s="28"/>
      <c r="G64" s="30">
        <v>200678</v>
      </c>
      <c r="H64" s="28"/>
      <c r="I64" s="30">
        <v>5380</v>
      </c>
      <c r="J64" s="22"/>
      <c r="K64" s="30">
        <v>71884</v>
      </c>
      <c r="L64" s="20"/>
    </row>
    <row r="65" spans="1:11" ht="18.95" customHeight="1">
      <c r="A65" s="17" t="s">
        <v>201</v>
      </c>
      <c r="C65" s="27"/>
      <c r="D65" s="27"/>
      <c r="E65" s="30">
        <v>-3468</v>
      </c>
      <c r="F65" s="28"/>
      <c r="G65" s="30">
        <v>-7002</v>
      </c>
      <c r="H65" s="28"/>
      <c r="I65" s="30">
        <v>-1590</v>
      </c>
      <c r="J65" s="22"/>
      <c r="K65" s="30">
        <v>-625</v>
      </c>
    </row>
    <row r="66" spans="1:11" ht="18.95" customHeight="1">
      <c r="A66" s="17" t="s">
        <v>55</v>
      </c>
      <c r="C66" s="27"/>
      <c r="D66" s="27"/>
      <c r="E66" s="30">
        <v>48380</v>
      </c>
      <c r="F66" s="28"/>
      <c r="G66" s="30">
        <v>6066</v>
      </c>
      <c r="H66" s="28"/>
      <c r="I66" s="30">
        <v>477</v>
      </c>
      <c r="J66" s="22"/>
      <c r="K66" s="30">
        <v>431</v>
      </c>
    </row>
    <row r="67" spans="1:11" ht="18.95" customHeight="1">
      <c r="A67" s="17" t="s">
        <v>109</v>
      </c>
      <c r="C67" s="27"/>
      <c r="D67" s="27"/>
      <c r="E67" s="30"/>
      <c r="F67" s="28"/>
      <c r="G67" s="30"/>
      <c r="H67" s="28"/>
      <c r="I67" s="30"/>
      <c r="J67" s="22"/>
      <c r="K67" s="30"/>
    </row>
    <row r="68" spans="1:11" ht="18.95" customHeight="1">
      <c r="A68" s="17" t="s">
        <v>147</v>
      </c>
      <c r="B68" s="20"/>
      <c r="C68" s="27"/>
      <c r="D68" s="27"/>
      <c r="E68" s="30">
        <v>-763050</v>
      </c>
      <c r="F68" s="28"/>
      <c r="G68" s="30">
        <v>-470195</v>
      </c>
      <c r="H68" s="28"/>
      <c r="I68" s="30">
        <v>1233</v>
      </c>
      <c r="J68" s="22"/>
      <c r="K68" s="30">
        <v>-89110</v>
      </c>
    </row>
    <row r="69" spans="1:11" s="20" customFormat="1" ht="18.95" customHeight="1">
      <c r="A69" s="17" t="s">
        <v>202</v>
      </c>
      <c r="B69" s="9"/>
      <c r="C69" s="27"/>
      <c r="D69" s="27"/>
      <c r="E69" s="30">
        <v>-912</v>
      </c>
      <c r="F69" s="28"/>
      <c r="G69" s="30">
        <v>-11258</v>
      </c>
      <c r="H69" s="28"/>
      <c r="I69" s="30">
        <v>0</v>
      </c>
      <c r="J69" s="22"/>
      <c r="K69" s="30">
        <v>-9214</v>
      </c>
    </row>
    <row r="70" spans="1:11" s="20" customFormat="1" ht="18.95" customHeight="1">
      <c r="A70" s="17" t="s">
        <v>56</v>
      </c>
      <c r="B70" s="9"/>
      <c r="C70" s="27"/>
      <c r="D70" s="27"/>
      <c r="E70" s="30">
        <v>-27497</v>
      </c>
      <c r="F70" s="28"/>
      <c r="G70" s="30">
        <v>122456</v>
      </c>
      <c r="H70" s="28"/>
      <c r="I70" s="30">
        <v>-2615</v>
      </c>
      <c r="J70" s="22"/>
      <c r="K70" s="30">
        <v>-5607</v>
      </c>
    </row>
    <row r="71" spans="1:11" s="20" customFormat="1" ht="18.95" customHeight="1">
      <c r="A71" s="17" t="s">
        <v>203</v>
      </c>
      <c r="B71" s="9"/>
      <c r="C71" s="27"/>
      <c r="D71" s="27"/>
      <c r="E71" s="30">
        <v>21602</v>
      </c>
      <c r="F71" s="28"/>
      <c r="G71" s="30">
        <v>5730</v>
      </c>
      <c r="H71" s="28"/>
      <c r="I71" s="30">
        <v>566</v>
      </c>
      <c r="J71" s="22"/>
      <c r="K71" s="30">
        <v>698</v>
      </c>
    </row>
    <row r="72" spans="1:11" s="20" customFormat="1" ht="18.95" customHeight="1">
      <c r="A72" s="17" t="s">
        <v>57</v>
      </c>
      <c r="B72" s="9"/>
      <c r="C72" s="27"/>
      <c r="D72" s="27"/>
      <c r="E72" s="31">
        <v>17076</v>
      </c>
      <c r="F72" s="28"/>
      <c r="G72" s="31">
        <v>-37353</v>
      </c>
      <c r="H72" s="28"/>
      <c r="I72" s="31">
        <v>2521</v>
      </c>
      <c r="J72" s="22"/>
      <c r="K72" s="31">
        <v>2273</v>
      </c>
    </row>
    <row r="73" spans="1:11" s="20" customFormat="1" ht="18.95" customHeight="1">
      <c r="A73" s="17" t="s">
        <v>213</v>
      </c>
      <c r="B73" s="9"/>
      <c r="C73" s="27"/>
      <c r="D73" s="27"/>
      <c r="E73" s="28">
        <f>SUM(E60:E72)+E48</f>
        <v>1897916</v>
      </c>
      <c r="F73" s="28"/>
      <c r="G73" s="28">
        <f>SUM(G60:G72)+G48</f>
        <v>-21031</v>
      </c>
      <c r="H73" s="28"/>
      <c r="I73" s="28">
        <f>SUM(I60:I72)+I48</f>
        <v>626926</v>
      </c>
      <c r="J73" s="28"/>
      <c r="K73" s="28">
        <f>SUM(K60:K72)+K48</f>
        <v>218759</v>
      </c>
    </row>
    <row r="74" spans="1:11" s="20" customFormat="1" ht="18.95" customHeight="1">
      <c r="A74" s="17" t="s">
        <v>317</v>
      </c>
      <c r="B74" s="9"/>
      <c r="C74" s="27"/>
      <c r="D74" s="27"/>
      <c r="E74" s="28">
        <v>-230000</v>
      </c>
      <c r="F74" s="28"/>
      <c r="G74" s="28">
        <v>0</v>
      </c>
      <c r="H74" s="28"/>
      <c r="I74" s="28">
        <v>-230000</v>
      </c>
      <c r="J74" s="28"/>
      <c r="K74" s="28">
        <v>0</v>
      </c>
    </row>
    <row r="75" spans="1:11" s="20" customFormat="1" ht="18.95" customHeight="1">
      <c r="A75" s="17" t="s">
        <v>280</v>
      </c>
      <c r="B75" s="9"/>
      <c r="C75" s="27"/>
      <c r="D75" s="27"/>
      <c r="E75" s="28">
        <v>-17055</v>
      </c>
      <c r="F75" s="28"/>
      <c r="G75" s="28">
        <v>-19632</v>
      </c>
      <c r="H75" s="28"/>
      <c r="I75" s="28">
        <v>-2323</v>
      </c>
      <c r="J75" s="28"/>
      <c r="K75" s="28">
        <v>-3039</v>
      </c>
    </row>
    <row r="76" spans="1:11" s="20" customFormat="1" ht="18.95" customHeight="1">
      <c r="A76" s="17" t="s">
        <v>128</v>
      </c>
      <c r="B76" s="9"/>
      <c r="C76" s="27"/>
      <c r="D76" s="27"/>
      <c r="E76" s="30">
        <v>-150548</v>
      </c>
      <c r="F76" s="28"/>
      <c r="G76" s="30">
        <v>-249778</v>
      </c>
      <c r="H76" s="28"/>
      <c r="I76" s="30">
        <v>-66850</v>
      </c>
      <c r="J76" s="22"/>
      <c r="K76" s="30">
        <v>-110066</v>
      </c>
    </row>
    <row r="77" spans="1:11" s="20" customFormat="1" ht="18.95" customHeight="1">
      <c r="A77" s="17" t="s">
        <v>66</v>
      </c>
      <c r="B77" s="9"/>
      <c r="C77" s="27"/>
      <c r="D77" s="27"/>
      <c r="E77" s="30">
        <v>-210628</v>
      </c>
      <c r="F77" s="28"/>
      <c r="G77" s="30">
        <v>-146354</v>
      </c>
      <c r="H77" s="28"/>
      <c r="I77" s="30">
        <v>-9109</v>
      </c>
      <c r="J77" s="22"/>
      <c r="K77" s="30">
        <v>-12371</v>
      </c>
    </row>
    <row r="78" spans="1:11" s="20" customFormat="1" ht="18.95" customHeight="1">
      <c r="A78" s="17" t="s">
        <v>154</v>
      </c>
      <c r="B78" s="9"/>
      <c r="C78" s="27"/>
      <c r="D78" s="27"/>
      <c r="E78" s="30">
        <v>87945</v>
      </c>
      <c r="F78" s="28"/>
      <c r="G78" s="30">
        <v>92322</v>
      </c>
      <c r="H78" s="28"/>
      <c r="I78" s="30">
        <v>0</v>
      </c>
      <c r="J78" s="22"/>
      <c r="K78" s="30">
        <v>3116</v>
      </c>
    </row>
    <row r="79" spans="1:11" s="20" customFormat="1" ht="18.95" customHeight="1">
      <c r="A79" s="17" t="s">
        <v>229</v>
      </c>
      <c r="B79" s="9"/>
      <c r="C79" s="27"/>
      <c r="D79" s="27"/>
      <c r="E79" s="30">
        <v>0</v>
      </c>
      <c r="F79" s="28"/>
      <c r="G79" s="30">
        <v>1439</v>
      </c>
      <c r="H79" s="28"/>
      <c r="I79" s="30">
        <v>0</v>
      </c>
      <c r="J79" s="22"/>
      <c r="K79" s="30">
        <v>0</v>
      </c>
    </row>
    <row r="80" spans="1:11" ht="18.95" customHeight="1">
      <c r="A80" s="23" t="s">
        <v>275</v>
      </c>
      <c r="C80" s="27"/>
      <c r="D80" s="27"/>
      <c r="E80" s="119">
        <f>SUM(E73:E79)</f>
        <v>1377630</v>
      </c>
      <c r="F80" s="28"/>
      <c r="G80" s="119">
        <f>SUM(G73:G79)</f>
        <v>-343034</v>
      </c>
      <c r="H80" s="28"/>
      <c r="I80" s="119">
        <f>SUM(I73:I79)</f>
        <v>318644</v>
      </c>
      <c r="J80" s="28"/>
      <c r="K80" s="119">
        <f>SUM(K73:K79)</f>
        <v>96399</v>
      </c>
    </row>
    <row r="81" spans="1:256" ht="18.95" customHeight="1">
      <c r="A81" s="23" t="s">
        <v>12</v>
      </c>
      <c r="B81" s="26"/>
      <c r="E81" s="10"/>
      <c r="F81" s="10"/>
      <c r="G81" s="10"/>
      <c r="H81" s="10"/>
      <c r="I81" s="10"/>
      <c r="J81" s="10"/>
      <c r="K81" s="10"/>
    </row>
    <row r="82" spans="1:256" ht="18.95" customHeight="1">
      <c r="A82" s="17" t="s">
        <v>148</v>
      </c>
      <c r="C82" s="11">
        <v>2</v>
      </c>
      <c r="D82" s="27"/>
      <c r="E82" s="28">
        <v>0</v>
      </c>
      <c r="F82" s="28"/>
      <c r="G82" s="28">
        <v>0</v>
      </c>
      <c r="H82" s="30"/>
      <c r="I82" s="30">
        <v>-6800</v>
      </c>
      <c r="J82" s="30"/>
      <c r="K82" s="30">
        <v>-6250</v>
      </c>
    </row>
    <row r="83" spans="1:256" ht="18.95" customHeight="1">
      <c r="A83" s="17" t="s">
        <v>192</v>
      </c>
      <c r="E83" s="30"/>
      <c r="F83" s="30"/>
      <c r="G83" s="30"/>
      <c r="H83" s="30"/>
      <c r="I83" s="30"/>
      <c r="J83" s="30"/>
      <c r="K83" s="30"/>
    </row>
    <row r="84" spans="1:256" ht="18.95" customHeight="1">
      <c r="A84" s="17" t="s">
        <v>191</v>
      </c>
      <c r="C84" s="27"/>
      <c r="D84" s="27"/>
      <c r="E84" s="30">
        <v>0</v>
      </c>
      <c r="F84" s="28"/>
      <c r="G84" s="30">
        <v>0</v>
      </c>
      <c r="H84" s="30"/>
      <c r="I84" s="30">
        <v>0</v>
      </c>
      <c r="J84" s="30"/>
      <c r="K84" s="30">
        <v>185000</v>
      </c>
    </row>
    <row r="85" spans="1:256" ht="18.95" customHeight="1">
      <c r="A85" s="17" t="s">
        <v>246</v>
      </c>
      <c r="C85" s="27"/>
      <c r="D85" s="27"/>
      <c r="E85" s="30">
        <v>0</v>
      </c>
      <c r="F85" s="28"/>
      <c r="G85" s="30">
        <v>3735</v>
      </c>
      <c r="H85" s="28"/>
      <c r="I85" s="22">
        <v>0</v>
      </c>
      <c r="J85" s="30"/>
      <c r="K85" s="22">
        <v>0</v>
      </c>
    </row>
    <row r="86" spans="1:256" ht="18.95" customHeight="1">
      <c r="A86" s="17" t="s">
        <v>182</v>
      </c>
      <c r="C86" s="27"/>
      <c r="D86" s="27"/>
      <c r="E86" s="28">
        <v>-284</v>
      </c>
      <c r="F86" s="28"/>
      <c r="G86" s="28">
        <v>-6145</v>
      </c>
      <c r="H86" s="30"/>
      <c r="I86" s="30">
        <v>-20</v>
      </c>
      <c r="J86" s="30"/>
      <c r="K86" s="30">
        <v>-249</v>
      </c>
    </row>
    <row r="87" spans="1:256" ht="18.95" customHeight="1">
      <c r="A87" s="17" t="s">
        <v>208</v>
      </c>
      <c r="B87" s="26"/>
      <c r="C87" s="27"/>
      <c r="D87" s="120"/>
      <c r="E87" s="28">
        <v>2385</v>
      </c>
      <c r="F87" s="22"/>
      <c r="G87" s="28">
        <v>500</v>
      </c>
      <c r="H87" s="30"/>
      <c r="I87" s="30">
        <v>35</v>
      </c>
      <c r="J87" s="30"/>
      <c r="K87" s="30">
        <v>58</v>
      </c>
      <c r="L87" s="9"/>
    </row>
    <row r="88" spans="1:256" s="21" customFormat="1" ht="18.95" customHeight="1">
      <c r="A88" s="17" t="s">
        <v>254</v>
      </c>
      <c r="B88" s="9"/>
      <c r="C88" s="27"/>
      <c r="D88" s="27"/>
      <c r="E88" s="28">
        <v>0</v>
      </c>
      <c r="F88" s="28"/>
      <c r="G88" s="28">
        <v>0</v>
      </c>
      <c r="H88" s="30"/>
      <c r="I88" s="30">
        <v>0</v>
      </c>
      <c r="J88" s="30"/>
      <c r="K88" s="30">
        <v>-1444</v>
      </c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  <c r="EM88" s="19"/>
      <c r="EN88" s="19"/>
      <c r="EO88" s="19"/>
      <c r="EP88" s="19"/>
      <c r="EQ88" s="19"/>
      <c r="ER88" s="19"/>
      <c r="ES88" s="19"/>
      <c r="ET88" s="19"/>
      <c r="EU88" s="19"/>
      <c r="EV88" s="19"/>
      <c r="EW88" s="19"/>
      <c r="EX88" s="19"/>
      <c r="EY88" s="19"/>
      <c r="EZ88" s="19"/>
      <c r="FA88" s="19"/>
      <c r="FB88" s="19"/>
      <c r="FC88" s="19"/>
      <c r="FD88" s="19"/>
      <c r="FE88" s="19"/>
      <c r="FF88" s="19"/>
      <c r="FG88" s="19"/>
      <c r="FH88" s="19"/>
      <c r="FI88" s="19"/>
      <c r="FJ88" s="19"/>
      <c r="FK88" s="19"/>
      <c r="FL88" s="19"/>
      <c r="FM88" s="19"/>
      <c r="FN88" s="19"/>
      <c r="FO88" s="19"/>
      <c r="FP88" s="19"/>
      <c r="FQ88" s="19"/>
      <c r="FR88" s="19"/>
      <c r="FS88" s="19"/>
      <c r="FT88" s="19"/>
      <c r="FU88" s="19"/>
      <c r="FV88" s="19"/>
      <c r="FW88" s="19"/>
      <c r="FX88" s="19"/>
      <c r="FY88" s="19"/>
      <c r="FZ88" s="19"/>
      <c r="GA88" s="19"/>
      <c r="GB88" s="19"/>
      <c r="GC88" s="19"/>
      <c r="GD88" s="19"/>
      <c r="GE88" s="19"/>
      <c r="GF88" s="19"/>
      <c r="GG88" s="19"/>
      <c r="GH88" s="19"/>
      <c r="GI88" s="19"/>
      <c r="GJ88" s="19"/>
      <c r="GK88" s="19"/>
      <c r="GL88" s="19"/>
      <c r="GM88" s="19"/>
      <c r="GN88" s="19"/>
      <c r="GO88" s="19"/>
      <c r="GP88" s="19"/>
      <c r="GQ88" s="19"/>
      <c r="GR88" s="19"/>
      <c r="GS88" s="19"/>
      <c r="GT88" s="19"/>
      <c r="GU88" s="19"/>
      <c r="GV88" s="19"/>
      <c r="GW88" s="19"/>
      <c r="GX88" s="19"/>
      <c r="GY88" s="19"/>
      <c r="GZ88" s="19"/>
      <c r="HA88" s="19"/>
      <c r="HB88" s="19"/>
      <c r="HC88" s="19"/>
      <c r="HD88" s="19"/>
      <c r="HE88" s="19"/>
      <c r="HF88" s="19"/>
      <c r="HG88" s="19"/>
      <c r="HH88" s="19"/>
      <c r="HI88" s="19"/>
      <c r="HJ88" s="19"/>
      <c r="HK88" s="19"/>
      <c r="HL88" s="19"/>
      <c r="HM88" s="19"/>
      <c r="HN88" s="19"/>
      <c r="HO88" s="19"/>
      <c r="HP88" s="19"/>
      <c r="HQ88" s="19"/>
      <c r="HR88" s="19"/>
      <c r="HS88" s="19"/>
      <c r="HT88" s="19"/>
      <c r="HU88" s="19"/>
      <c r="HV88" s="19"/>
      <c r="HW88" s="19"/>
      <c r="HX88" s="19"/>
      <c r="HY88" s="19"/>
      <c r="HZ88" s="19"/>
      <c r="IA88" s="19"/>
      <c r="IB88" s="19"/>
      <c r="IC88" s="19"/>
      <c r="ID88" s="19"/>
      <c r="IE88" s="19"/>
      <c r="IF88" s="19"/>
      <c r="IG88" s="19"/>
      <c r="IH88" s="19"/>
      <c r="II88" s="19"/>
      <c r="IJ88" s="19"/>
      <c r="IK88" s="19"/>
      <c r="IL88" s="19"/>
      <c r="IM88" s="19"/>
      <c r="IN88" s="19"/>
      <c r="IO88" s="19"/>
      <c r="IP88" s="19"/>
      <c r="IQ88" s="19"/>
      <c r="IR88" s="19"/>
      <c r="IS88" s="19"/>
      <c r="IT88" s="19"/>
      <c r="IU88" s="19"/>
      <c r="IV88" s="19"/>
    </row>
    <row r="89" spans="1:256" ht="18.95" customHeight="1">
      <c r="A89" s="17" t="s">
        <v>190</v>
      </c>
      <c r="B89" s="26"/>
      <c r="C89" s="27"/>
      <c r="D89" s="120"/>
      <c r="E89" s="28">
        <v>9790</v>
      </c>
      <c r="F89" s="22"/>
      <c r="G89" s="28">
        <v>7442</v>
      </c>
      <c r="H89" s="30"/>
      <c r="I89" s="30">
        <v>7340</v>
      </c>
      <c r="J89" s="30"/>
      <c r="K89" s="30">
        <v>8582</v>
      </c>
      <c r="L89" s="9"/>
    </row>
    <row r="90" spans="1:256" ht="18.95" customHeight="1">
      <c r="A90" s="17" t="s">
        <v>205</v>
      </c>
      <c r="C90" s="27"/>
      <c r="D90" s="27"/>
      <c r="E90" s="30">
        <v>0</v>
      </c>
      <c r="F90" s="113"/>
      <c r="G90" s="30">
        <v>49</v>
      </c>
      <c r="H90" s="30"/>
      <c r="I90" s="30">
        <v>0</v>
      </c>
      <c r="J90" s="30"/>
      <c r="K90" s="30">
        <v>25</v>
      </c>
    </row>
    <row r="91" spans="1:256" ht="18.95" customHeight="1">
      <c r="A91" s="17" t="s">
        <v>189</v>
      </c>
      <c r="C91" s="27">
        <v>8</v>
      </c>
      <c r="D91" s="27"/>
      <c r="E91" s="30">
        <v>0</v>
      </c>
      <c r="F91" s="113"/>
      <c r="G91" s="30">
        <v>0</v>
      </c>
      <c r="H91" s="30"/>
      <c r="I91" s="95">
        <v>20349</v>
      </c>
      <c r="J91" s="30"/>
      <c r="K91" s="95">
        <v>167788</v>
      </c>
    </row>
    <row r="92" spans="1:256" ht="18.95" customHeight="1">
      <c r="A92" s="20" t="s">
        <v>173</v>
      </c>
      <c r="C92" s="118"/>
      <c r="D92" s="27"/>
      <c r="E92" s="30">
        <v>-532</v>
      </c>
      <c r="F92" s="28"/>
      <c r="G92" s="30">
        <v>-46534</v>
      </c>
      <c r="H92" s="30"/>
      <c r="I92" s="22">
        <v>0</v>
      </c>
      <c r="J92" s="30"/>
      <c r="K92" s="22">
        <v>0</v>
      </c>
    </row>
    <row r="93" spans="1:256" ht="18.95" customHeight="1">
      <c r="A93" s="17" t="s">
        <v>270</v>
      </c>
      <c r="C93" s="118"/>
      <c r="D93" s="27"/>
      <c r="E93" s="30">
        <v>60990</v>
      </c>
      <c r="F93" s="28"/>
      <c r="G93" s="30">
        <v>40660</v>
      </c>
      <c r="H93" s="30"/>
      <c r="I93" s="22">
        <v>0</v>
      </c>
      <c r="J93" s="30"/>
      <c r="K93" s="22">
        <v>0</v>
      </c>
    </row>
    <row r="94" spans="1:256" ht="18.95" customHeight="1">
      <c r="A94" s="115" t="s">
        <v>160</v>
      </c>
      <c r="C94" s="27">
        <v>9</v>
      </c>
      <c r="D94" s="27"/>
      <c r="E94" s="30">
        <v>2935</v>
      </c>
      <c r="F94" s="28"/>
      <c r="G94" s="30">
        <v>2287</v>
      </c>
      <c r="H94" s="30"/>
      <c r="I94" s="30">
        <v>22</v>
      </c>
      <c r="J94" s="30"/>
      <c r="K94" s="30">
        <v>3</v>
      </c>
    </row>
    <row r="95" spans="1:256" ht="18.95" customHeight="1">
      <c r="A95" s="17" t="s">
        <v>295</v>
      </c>
      <c r="C95" s="27"/>
      <c r="D95" s="27"/>
      <c r="E95" s="30"/>
      <c r="F95" s="28"/>
      <c r="G95" s="30"/>
      <c r="H95" s="30"/>
      <c r="I95" s="30"/>
      <c r="J95" s="30"/>
      <c r="K95" s="30"/>
    </row>
    <row r="96" spans="1:256" ht="18.95" customHeight="1">
      <c r="A96" s="17" t="s">
        <v>296</v>
      </c>
      <c r="C96" s="27">
        <v>9</v>
      </c>
      <c r="D96" s="27"/>
      <c r="E96" s="30">
        <v>-262599</v>
      </c>
      <c r="F96" s="28"/>
      <c r="G96" s="30">
        <v>-222679</v>
      </c>
      <c r="H96" s="30"/>
      <c r="I96" s="30">
        <v>-11360</v>
      </c>
      <c r="J96" s="30"/>
      <c r="K96" s="30">
        <v>-6769</v>
      </c>
    </row>
    <row r="97" spans="1:12" ht="18.95" customHeight="1">
      <c r="A97" s="17" t="s">
        <v>161</v>
      </c>
      <c r="C97" s="27"/>
      <c r="D97" s="27"/>
      <c r="E97" s="30">
        <v>-2532</v>
      </c>
      <c r="F97" s="28"/>
      <c r="G97" s="30">
        <v>-139132</v>
      </c>
      <c r="H97" s="30"/>
      <c r="I97" s="30">
        <v>0</v>
      </c>
      <c r="J97" s="30"/>
      <c r="K97" s="30">
        <v>-28</v>
      </c>
    </row>
    <row r="98" spans="1:12" ht="18.95" customHeight="1">
      <c r="A98" s="17" t="s">
        <v>206</v>
      </c>
      <c r="C98" s="27"/>
      <c r="D98" s="27"/>
      <c r="E98" s="30">
        <v>0</v>
      </c>
      <c r="F98" s="28"/>
      <c r="G98" s="30">
        <v>36</v>
      </c>
      <c r="H98" s="30"/>
      <c r="I98" s="22">
        <v>0</v>
      </c>
      <c r="J98" s="30"/>
      <c r="K98" s="22">
        <v>0</v>
      </c>
    </row>
    <row r="99" spans="1:12" ht="18.95" customHeight="1">
      <c r="A99" s="17" t="s">
        <v>316</v>
      </c>
      <c r="C99" s="27"/>
      <c r="D99" s="27"/>
      <c r="E99" s="30">
        <v>-13475</v>
      </c>
      <c r="F99" s="28"/>
      <c r="G99" s="30">
        <v>0</v>
      </c>
      <c r="H99" s="30"/>
      <c r="I99" s="30">
        <v>0</v>
      </c>
      <c r="J99" s="30"/>
      <c r="K99" s="30">
        <v>0</v>
      </c>
    </row>
    <row r="100" spans="1:12" ht="18.95" customHeight="1">
      <c r="A100" s="23" t="s">
        <v>276</v>
      </c>
      <c r="C100" s="27"/>
      <c r="D100" s="27"/>
      <c r="E100" s="121">
        <f>SUM(E82:E99)</f>
        <v>-203322</v>
      </c>
      <c r="F100" s="28"/>
      <c r="G100" s="121">
        <f>SUM(G82:G99)</f>
        <v>-359781</v>
      </c>
      <c r="H100" s="28"/>
      <c r="I100" s="121">
        <f>SUM(I82:I99)</f>
        <v>9566</v>
      </c>
      <c r="J100" s="10"/>
      <c r="K100" s="121">
        <f>SUM(K82:K99)</f>
        <v>346716</v>
      </c>
    </row>
    <row r="101" spans="1:12" ht="18.95" customHeight="1">
      <c r="A101" s="23"/>
      <c r="C101" s="27"/>
      <c r="D101" s="27"/>
      <c r="E101" s="10"/>
      <c r="F101" s="28"/>
      <c r="G101" s="10"/>
      <c r="H101" s="28"/>
      <c r="I101" s="10"/>
      <c r="J101" s="10"/>
      <c r="K101" s="10"/>
    </row>
    <row r="102" spans="1:12" ht="18.95" customHeight="1">
      <c r="A102" s="17" t="s">
        <v>1</v>
      </c>
      <c r="E102" s="10"/>
      <c r="F102" s="10"/>
      <c r="G102" s="10"/>
      <c r="H102" s="10"/>
      <c r="I102" s="10"/>
      <c r="J102" s="10"/>
      <c r="K102" s="10"/>
    </row>
    <row r="103" spans="1:12" ht="20.100000000000001" customHeight="1">
      <c r="A103" s="17"/>
      <c r="B103" s="20"/>
      <c r="E103" s="10"/>
      <c r="F103" s="10"/>
      <c r="G103" s="10"/>
      <c r="H103" s="10"/>
      <c r="I103" s="10"/>
      <c r="J103" s="10"/>
      <c r="K103" s="10"/>
      <c r="L103" s="22" t="s">
        <v>72</v>
      </c>
    </row>
    <row r="104" spans="1:12" ht="20.100000000000001" customHeight="1">
      <c r="A104" s="23" t="s">
        <v>20</v>
      </c>
      <c r="B104" s="6"/>
      <c r="C104" s="7"/>
      <c r="D104" s="7"/>
      <c r="E104" s="10"/>
      <c r="F104" s="10"/>
      <c r="G104" s="10"/>
      <c r="H104" s="10"/>
      <c r="I104" s="10"/>
      <c r="J104" s="10"/>
      <c r="K104" s="10"/>
    </row>
    <row r="105" spans="1:12" ht="20.100000000000001" customHeight="1">
      <c r="A105" s="5" t="s">
        <v>126</v>
      </c>
      <c r="B105" s="6"/>
      <c r="C105" s="7"/>
      <c r="D105" s="7"/>
      <c r="E105" s="10"/>
      <c r="F105" s="10"/>
      <c r="G105" s="10"/>
      <c r="H105" s="10"/>
      <c r="I105" s="10"/>
      <c r="J105" s="10"/>
      <c r="K105" s="10"/>
    </row>
    <row r="106" spans="1:12" ht="20.100000000000001" customHeight="1">
      <c r="A106" s="5" t="s">
        <v>286</v>
      </c>
      <c r="B106" s="6"/>
      <c r="C106" s="7"/>
      <c r="D106" s="7"/>
      <c r="E106" s="10"/>
      <c r="F106" s="10"/>
      <c r="G106" s="10"/>
      <c r="H106" s="10"/>
      <c r="I106" s="10"/>
      <c r="J106" s="10"/>
      <c r="K106" s="10"/>
    </row>
    <row r="107" spans="1:12" ht="20.100000000000001" customHeight="1">
      <c r="A107" s="17"/>
      <c r="B107" s="6"/>
      <c r="C107" s="6"/>
      <c r="D107" s="6"/>
      <c r="E107" s="10"/>
      <c r="F107" s="10"/>
      <c r="G107" s="10"/>
      <c r="H107" s="10"/>
      <c r="I107" s="10"/>
      <c r="J107" s="10"/>
      <c r="K107" s="10"/>
      <c r="L107" s="22" t="s">
        <v>71</v>
      </c>
    </row>
    <row r="108" spans="1:12" ht="20.100000000000001" customHeight="1">
      <c r="E108" s="24"/>
      <c r="F108" s="12" t="s">
        <v>17</v>
      </c>
      <c r="G108" s="24"/>
      <c r="H108" s="25"/>
      <c r="I108" s="24"/>
      <c r="J108" s="12" t="s">
        <v>18</v>
      </c>
      <c r="K108" s="24"/>
    </row>
    <row r="109" spans="1:12" ht="20.100000000000001" customHeight="1">
      <c r="C109" s="15" t="s">
        <v>0</v>
      </c>
      <c r="D109" s="15"/>
      <c r="E109" s="16">
        <v>2024</v>
      </c>
      <c r="F109" s="16"/>
      <c r="G109" s="16">
        <v>2023</v>
      </c>
      <c r="H109" s="16"/>
      <c r="I109" s="16">
        <v>2024</v>
      </c>
      <c r="J109" s="16"/>
      <c r="K109" s="16">
        <v>2023</v>
      </c>
    </row>
    <row r="110" spans="1:12" ht="20.100000000000001" customHeight="1">
      <c r="A110" s="23" t="s">
        <v>19</v>
      </c>
      <c r="C110" s="9"/>
      <c r="D110" s="9"/>
      <c r="E110" s="9"/>
      <c r="G110" s="9"/>
      <c r="I110" s="9"/>
      <c r="K110" s="9"/>
    </row>
    <row r="111" spans="1:12" ht="20.100000000000001" customHeight="1">
      <c r="A111" s="17" t="s">
        <v>240</v>
      </c>
      <c r="B111" s="26"/>
      <c r="C111" s="27"/>
      <c r="D111" s="27"/>
      <c r="E111" s="28">
        <v>-63060</v>
      </c>
      <c r="F111" s="30"/>
      <c r="G111" s="28">
        <v>390</v>
      </c>
      <c r="H111" s="30"/>
      <c r="I111" s="22">
        <v>0</v>
      </c>
      <c r="J111" s="30"/>
      <c r="K111" s="22">
        <v>0</v>
      </c>
      <c r="L111" s="10"/>
    </row>
    <row r="112" spans="1:12" ht="20.100000000000001" customHeight="1">
      <c r="A112" s="20" t="s">
        <v>149</v>
      </c>
      <c r="C112" s="27"/>
      <c r="D112" s="27"/>
      <c r="E112" s="28">
        <v>1029977</v>
      </c>
      <c r="F112" s="30"/>
      <c r="G112" s="28">
        <v>3726181</v>
      </c>
      <c r="H112" s="30"/>
      <c r="I112" s="30">
        <v>0</v>
      </c>
      <c r="J112" s="30"/>
      <c r="K112" s="30">
        <v>1663400</v>
      </c>
      <c r="L112" s="114"/>
    </row>
    <row r="113" spans="1:12" ht="20.100000000000001" customHeight="1">
      <c r="A113" s="17" t="s">
        <v>143</v>
      </c>
      <c r="C113" s="27"/>
      <c r="D113" s="27"/>
      <c r="E113" s="28">
        <v>-2316504</v>
      </c>
      <c r="F113" s="30"/>
      <c r="G113" s="28">
        <v>-3146450</v>
      </c>
      <c r="H113" s="30"/>
      <c r="I113" s="30">
        <v>-250000</v>
      </c>
      <c r="J113" s="30"/>
      <c r="K113" s="30">
        <v>-1410300</v>
      </c>
      <c r="L113" s="114"/>
    </row>
    <row r="114" spans="1:12" ht="20.100000000000001" customHeight="1">
      <c r="A114" s="17" t="s">
        <v>262</v>
      </c>
      <c r="C114" s="27"/>
      <c r="D114" s="27"/>
      <c r="E114" s="28">
        <v>-108330</v>
      </c>
      <c r="F114" s="30"/>
      <c r="G114" s="28">
        <v>212701</v>
      </c>
      <c r="H114" s="30"/>
      <c r="I114" s="30">
        <v>-98667</v>
      </c>
      <c r="J114" s="30"/>
      <c r="K114" s="30">
        <v>143127</v>
      </c>
      <c r="L114" s="114"/>
    </row>
    <row r="115" spans="1:12" ht="20.100000000000001" customHeight="1">
      <c r="A115" s="17" t="s">
        <v>271</v>
      </c>
      <c r="C115" s="27">
        <v>2</v>
      </c>
      <c r="D115" s="27"/>
      <c r="E115" s="28">
        <v>0</v>
      </c>
      <c r="F115" s="28"/>
      <c r="G115" s="28">
        <v>0</v>
      </c>
      <c r="H115" s="28"/>
      <c r="I115" s="30">
        <v>50000</v>
      </c>
      <c r="J115" s="22"/>
      <c r="K115" s="30">
        <v>29790</v>
      </c>
      <c r="L115" s="9"/>
    </row>
    <row r="116" spans="1:12" ht="20.100000000000001" customHeight="1">
      <c r="A116" s="17" t="s">
        <v>272</v>
      </c>
      <c r="C116" s="27"/>
      <c r="D116" s="27"/>
      <c r="E116" s="28">
        <v>0</v>
      </c>
      <c r="F116" s="28"/>
      <c r="G116" s="28">
        <v>0</v>
      </c>
      <c r="H116" s="28"/>
      <c r="I116" s="28">
        <v>0</v>
      </c>
      <c r="J116" s="22"/>
      <c r="K116" s="28">
        <v>-378595</v>
      </c>
      <c r="L116" s="9"/>
    </row>
    <row r="117" spans="1:12" ht="20.100000000000001" customHeight="1">
      <c r="A117" s="17" t="s">
        <v>233</v>
      </c>
      <c r="C117" s="27"/>
      <c r="D117" s="27"/>
      <c r="E117" s="28">
        <v>0</v>
      </c>
      <c r="F117" s="28"/>
      <c r="G117" s="28">
        <v>-2329</v>
      </c>
      <c r="H117" s="28"/>
      <c r="I117" s="22">
        <v>0</v>
      </c>
      <c r="J117" s="22"/>
      <c r="K117" s="22">
        <v>0</v>
      </c>
      <c r="L117" s="9"/>
    </row>
    <row r="118" spans="1:12" ht="20.100000000000001" customHeight="1">
      <c r="A118" s="17" t="s">
        <v>241</v>
      </c>
      <c r="C118" s="27"/>
      <c r="D118" s="27"/>
      <c r="E118" s="28">
        <v>73600</v>
      </c>
      <c r="F118" s="30"/>
      <c r="G118" s="28">
        <v>119600</v>
      </c>
      <c r="H118" s="30"/>
      <c r="I118" s="22">
        <v>0</v>
      </c>
      <c r="J118" s="30"/>
      <c r="K118" s="22">
        <v>0</v>
      </c>
      <c r="L118" s="114"/>
    </row>
    <row r="119" spans="1:12" ht="20.100000000000001" customHeight="1">
      <c r="A119" s="17" t="s">
        <v>273</v>
      </c>
      <c r="C119" s="27"/>
      <c r="D119" s="27"/>
      <c r="E119" s="28">
        <v>0</v>
      </c>
      <c r="F119" s="28"/>
      <c r="G119" s="28">
        <v>143000</v>
      </c>
      <c r="H119" s="28"/>
      <c r="I119" s="22">
        <v>0</v>
      </c>
      <c r="J119" s="22"/>
      <c r="K119" s="22">
        <v>0</v>
      </c>
      <c r="L119" s="9"/>
    </row>
    <row r="120" spans="1:12" ht="20.100000000000001" customHeight="1">
      <c r="A120" s="17" t="s">
        <v>188</v>
      </c>
      <c r="C120" s="27">
        <v>15</v>
      </c>
      <c r="D120" s="27"/>
      <c r="E120" s="28">
        <v>-316955</v>
      </c>
      <c r="F120" s="30"/>
      <c r="G120" s="28">
        <v>-596767</v>
      </c>
      <c r="H120" s="30"/>
      <c r="I120" s="22">
        <v>-110609</v>
      </c>
      <c r="J120" s="30"/>
      <c r="K120" s="22">
        <v>-265610</v>
      </c>
      <c r="L120" s="114"/>
    </row>
    <row r="121" spans="1:12" ht="20.100000000000001" customHeight="1">
      <c r="A121" s="17" t="s">
        <v>207</v>
      </c>
      <c r="C121" s="27"/>
      <c r="D121" s="27"/>
      <c r="E121" s="28">
        <v>-36206</v>
      </c>
      <c r="F121" s="30"/>
      <c r="G121" s="28">
        <v>-35498</v>
      </c>
      <c r="H121" s="30"/>
      <c r="I121" s="30">
        <v>-7770</v>
      </c>
      <c r="J121" s="30"/>
      <c r="K121" s="30">
        <v>-7397</v>
      </c>
      <c r="L121" s="114"/>
    </row>
    <row r="122" spans="1:12" ht="20.100000000000001" customHeight="1">
      <c r="A122" s="17" t="s">
        <v>314</v>
      </c>
      <c r="C122" s="27"/>
      <c r="D122" s="27"/>
      <c r="E122" s="28">
        <v>1</v>
      </c>
      <c r="F122" s="30"/>
      <c r="G122" s="28">
        <v>0</v>
      </c>
      <c r="H122" s="30"/>
      <c r="I122" s="30">
        <v>1</v>
      </c>
      <c r="J122" s="30"/>
      <c r="K122" s="30">
        <v>0</v>
      </c>
      <c r="L122" s="114"/>
    </row>
    <row r="123" spans="1:12" ht="20.100000000000001" customHeight="1">
      <c r="A123" s="17" t="s">
        <v>187</v>
      </c>
      <c r="C123" s="27"/>
      <c r="D123" s="27"/>
      <c r="E123" s="28"/>
      <c r="F123" s="30"/>
      <c r="G123" s="28"/>
      <c r="H123" s="28"/>
      <c r="I123" s="22"/>
      <c r="J123" s="22"/>
      <c r="K123" s="22"/>
      <c r="L123" s="114"/>
    </row>
    <row r="124" spans="1:12" ht="20.100000000000001" customHeight="1">
      <c r="A124" s="17" t="s">
        <v>186</v>
      </c>
      <c r="C124" s="27"/>
      <c r="D124" s="27"/>
      <c r="E124" s="28">
        <v>-8011</v>
      </c>
      <c r="F124" s="30"/>
      <c r="G124" s="28">
        <v>-27680</v>
      </c>
      <c r="H124" s="30"/>
      <c r="I124" s="22">
        <v>0</v>
      </c>
      <c r="J124" s="30"/>
      <c r="K124" s="22">
        <v>0</v>
      </c>
      <c r="L124" s="114"/>
    </row>
    <row r="125" spans="1:12" ht="20.100000000000001" customHeight="1">
      <c r="A125" s="23" t="s">
        <v>150</v>
      </c>
      <c r="C125" s="27"/>
      <c r="D125" s="27"/>
      <c r="E125" s="119">
        <f>SUM(E111:E124)</f>
        <v>-1745488</v>
      </c>
      <c r="F125" s="28"/>
      <c r="G125" s="119">
        <f>SUM(G111:G124)</f>
        <v>393148</v>
      </c>
      <c r="H125" s="30"/>
      <c r="I125" s="119">
        <f>SUM(I111:I124)</f>
        <v>-417045</v>
      </c>
      <c r="J125" s="30"/>
      <c r="K125" s="119">
        <f>SUM(K111:K124)</f>
        <v>-225585</v>
      </c>
      <c r="L125" s="10"/>
    </row>
    <row r="126" spans="1:12" ht="20.100000000000001" customHeight="1">
      <c r="A126" s="23" t="s">
        <v>232</v>
      </c>
      <c r="C126" s="27"/>
      <c r="D126" s="27"/>
      <c r="E126" s="119">
        <v>49753</v>
      </c>
      <c r="F126" s="28"/>
      <c r="G126" s="119">
        <v>30895</v>
      </c>
      <c r="H126" s="28"/>
      <c r="I126" s="119">
        <v>0</v>
      </c>
      <c r="J126" s="22"/>
      <c r="K126" s="119">
        <v>0</v>
      </c>
      <c r="L126" s="10"/>
    </row>
    <row r="127" spans="1:12" ht="20.100000000000001" customHeight="1">
      <c r="A127" s="23" t="s">
        <v>185</v>
      </c>
      <c r="C127" s="27"/>
      <c r="D127" s="27"/>
      <c r="E127" s="10">
        <f>SUM(E125+E100+E80+E126)</f>
        <v>-521427</v>
      </c>
      <c r="F127" s="28"/>
      <c r="G127" s="10">
        <f>SUM(G125+G100+G80+G126)</f>
        <v>-278772</v>
      </c>
      <c r="H127" s="28"/>
      <c r="I127" s="22">
        <f>I80+I100+I125+I126</f>
        <v>-88835</v>
      </c>
      <c r="J127" s="10"/>
      <c r="K127" s="22">
        <f>K80+K100+K125+K126</f>
        <v>217530</v>
      </c>
      <c r="L127" s="10"/>
    </row>
    <row r="128" spans="1:12" ht="20.100000000000001" customHeight="1">
      <c r="A128" s="17" t="s">
        <v>94</v>
      </c>
      <c r="C128" s="9"/>
      <c r="D128" s="9"/>
      <c r="E128" s="117">
        <v>2455311</v>
      </c>
      <c r="F128" s="28"/>
      <c r="G128" s="117">
        <v>1636080</v>
      </c>
      <c r="H128" s="28"/>
      <c r="I128" s="117">
        <v>519307</v>
      </c>
      <c r="J128" s="22"/>
      <c r="K128" s="117">
        <v>151552</v>
      </c>
      <c r="L128" s="114"/>
    </row>
    <row r="129" spans="1:12" ht="20.100000000000001" customHeight="1" thickBot="1">
      <c r="A129" s="23" t="s">
        <v>95</v>
      </c>
      <c r="C129" s="27"/>
      <c r="D129" s="27"/>
      <c r="E129" s="122">
        <f>SUM(E127:E128)</f>
        <v>1933884</v>
      </c>
      <c r="F129" s="28"/>
      <c r="G129" s="122">
        <f>SUM(G127:G128)</f>
        <v>1357308</v>
      </c>
      <c r="H129" s="28"/>
      <c r="I129" s="122">
        <f>SUM(I127:I128)</f>
        <v>430472</v>
      </c>
      <c r="J129" s="10"/>
      <c r="K129" s="122">
        <f>SUM(K127:K128)</f>
        <v>369082</v>
      </c>
      <c r="L129" s="10"/>
    </row>
    <row r="130" spans="1:12" ht="20.100000000000001" customHeight="1" thickTop="1">
      <c r="A130" s="17"/>
      <c r="C130" s="27"/>
      <c r="D130" s="27"/>
      <c r="E130" s="28"/>
      <c r="F130" s="28"/>
      <c r="G130" s="28"/>
      <c r="H130" s="28"/>
      <c r="I130" s="28"/>
      <c r="J130" s="10"/>
      <c r="K130" s="28"/>
      <c r="L130" s="10"/>
    </row>
    <row r="131" spans="1:12" ht="20.100000000000001" customHeight="1">
      <c r="A131" s="23" t="s">
        <v>2</v>
      </c>
      <c r="C131" s="27"/>
      <c r="D131" s="27"/>
      <c r="E131" s="28"/>
      <c r="F131" s="28"/>
      <c r="G131" s="28"/>
      <c r="H131" s="28"/>
      <c r="I131" s="28"/>
      <c r="J131" s="10"/>
      <c r="K131" s="28"/>
      <c r="L131" s="10"/>
    </row>
    <row r="132" spans="1:12" ht="20.100000000000001" customHeight="1">
      <c r="A132" s="17" t="s">
        <v>67</v>
      </c>
      <c r="C132" s="27"/>
      <c r="D132" s="27"/>
      <c r="E132" s="28"/>
      <c r="F132" s="28"/>
      <c r="G132" s="28"/>
      <c r="H132" s="28"/>
      <c r="I132" s="28"/>
      <c r="J132" s="113"/>
      <c r="K132" s="28"/>
      <c r="L132" s="114"/>
    </row>
    <row r="133" spans="1:12" ht="20.100000000000001" customHeight="1">
      <c r="A133" s="17" t="s">
        <v>227</v>
      </c>
      <c r="C133" s="27"/>
      <c r="D133" s="27"/>
      <c r="E133" s="28"/>
      <c r="F133" s="28"/>
      <c r="G133" s="28"/>
      <c r="H133" s="28"/>
      <c r="I133" s="28"/>
      <c r="J133" s="113"/>
      <c r="K133" s="28"/>
      <c r="L133" s="114"/>
    </row>
    <row r="134" spans="1:12" ht="20.100000000000001" customHeight="1">
      <c r="A134" s="17" t="s">
        <v>228</v>
      </c>
      <c r="C134" s="27"/>
      <c r="D134" s="27"/>
      <c r="E134" s="22">
        <v>0</v>
      </c>
      <c r="F134" s="22"/>
      <c r="G134" s="22">
        <v>8307</v>
      </c>
      <c r="H134" s="22"/>
      <c r="I134" s="22">
        <v>0</v>
      </c>
      <c r="J134" s="113"/>
      <c r="K134" s="22">
        <v>8307</v>
      </c>
      <c r="L134" s="114"/>
    </row>
    <row r="135" spans="1:12" ht="20.100000000000001" customHeight="1">
      <c r="A135" s="17" t="s">
        <v>242</v>
      </c>
      <c r="C135" s="27"/>
      <c r="D135" s="27"/>
      <c r="E135" s="22">
        <v>0</v>
      </c>
      <c r="F135" s="28"/>
      <c r="G135" s="22">
        <v>30000</v>
      </c>
      <c r="H135" s="28"/>
      <c r="I135" s="22">
        <v>0</v>
      </c>
      <c r="J135" s="113"/>
      <c r="K135" s="22">
        <v>30000</v>
      </c>
      <c r="L135" s="114"/>
    </row>
    <row r="136" spans="1:12" ht="20.100000000000001" customHeight="1">
      <c r="A136" s="17" t="s">
        <v>305</v>
      </c>
      <c r="C136" s="27"/>
      <c r="D136" s="27"/>
      <c r="E136" s="22"/>
      <c r="F136" s="28"/>
      <c r="G136" s="22"/>
      <c r="H136" s="28"/>
      <c r="I136" s="22"/>
      <c r="J136" s="113"/>
      <c r="K136" s="22"/>
      <c r="L136" s="114"/>
    </row>
    <row r="137" spans="1:12" ht="20.100000000000001" customHeight="1">
      <c r="A137" s="17" t="s">
        <v>306</v>
      </c>
      <c r="D137" s="27"/>
      <c r="E137" s="22">
        <v>3758</v>
      </c>
      <c r="F137" s="28"/>
      <c r="G137" s="22">
        <v>0</v>
      </c>
      <c r="H137" s="28"/>
      <c r="I137" s="22">
        <v>3129</v>
      </c>
      <c r="J137" s="113"/>
      <c r="K137" s="22">
        <v>0</v>
      </c>
      <c r="L137" s="114"/>
    </row>
    <row r="138" spans="1:12" ht="20.100000000000001" customHeight="1">
      <c r="A138" s="17" t="s">
        <v>267</v>
      </c>
      <c r="D138" s="27"/>
      <c r="E138" s="22">
        <v>0</v>
      </c>
      <c r="F138" s="28"/>
      <c r="G138" s="22">
        <v>4018</v>
      </c>
      <c r="H138" s="28"/>
      <c r="I138" s="22">
        <v>0</v>
      </c>
      <c r="J138" s="113"/>
      <c r="K138" s="22">
        <v>0</v>
      </c>
      <c r="L138" s="114"/>
    </row>
    <row r="139" spans="1:12" ht="20.100000000000001" customHeight="1">
      <c r="A139" s="17" t="s">
        <v>68</v>
      </c>
      <c r="C139" s="11">
        <v>9</v>
      </c>
      <c r="E139" s="22">
        <v>24416</v>
      </c>
      <c r="F139" s="22"/>
      <c r="G139" s="22">
        <v>3027</v>
      </c>
      <c r="H139" s="22"/>
      <c r="I139" s="22">
        <v>0</v>
      </c>
      <c r="J139" s="22"/>
      <c r="K139" s="22">
        <v>0</v>
      </c>
      <c r="L139" s="114"/>
    </row>
    <row r="140" spans="1:12" ht="20.100000000000001" customHeight="1">
      <c r="A140" s="17" t="s">
        <v>277</v>
      </c>
      <c r="C140" s="11">
        <v>10</v>
      </c>
      <c r="E140" s="22">
        <v>12720</v>
      </c>
      <c r="F140" s="30"/>
      <c r="G140" s="22">
        <v>3801</v>
      </c>
      <c r="H140" s="22"/>
      <c r="I140" s="22">
        <v>5100</v>
      </c>
      <c r="J140" s="22"/>
      <c r="K140" s="22">
        <v>2156</v>
      </c>
      <c r="L140" s="9"/>
    </row>
    <row r="141" spans="1:12" ht="20.100000000000001" customHeight="1">
      <c r="A141" s="17" t="s">
        <v>282</v>
      </c>
      <c r="C141" s="27">
        <v>9</v>
      </c>
      <c r="D141" s="27"/>
      <c r="E141" s="22">
        <v>-15119</v>
      </c>
      <c r="F141" s="28"/>
      <c r="G141" s="22">
        <v>17834</v>
      </c>
      <c r="H141" s="28"/>
      <c r="I141" s="22">
        <v>-9874</v>
      </c>
      <c r="J141" s="113"/>
      <c r="K141" s="22">
        <v>-2467</v>
      </c>
      <c r="L141" s="114"/>
    </row>
    <row r="142" spans="1:12" ht="20.100000000000001" customHeight="1">
      <c r="A142" s="17" t="s">
        <v>283</v>
      </c>
      <c r="C142" s="27"/>
      <c r="D142" s="27"/>
      <c r="E142" s="22">
        <v>0</v>
      </c>
      <c r="F142" s="28"/>
      <c r="G142" s="22">
        <v>0</v>
      </c>
      <c r="H142" s="28"/>
      <c r="I142" s="22">
        <v>0</v>
      </c>
      <c r="J142" s="113"/>
      <c r="K142" s="22">
        <v>-3</v>
      </c>
      <c r="L142" s="114"/>
    </row>
    <row r="143" spans="1:12" ht="20.100000000000001" customHeight="1">
      <c r="A143" s="17" t="s">
        <v>243</v>
      </c>
      <c r="E143" s="22">
        <v>70000</v>
      </c>
      <c r="F143" s="30"/>
      <c r="G143" s="22">
        <v>134000</v>
      </c>
      <c r="H143" s="22"/>
      <c r="I143" s="22">
        <v>0</v>
      </c>
      <c r="J143" s="22"/>
      <c r="K143" s="22">
        <v>0</v>
      </c>
      <c r="L143" s="9"/>
    </row>
    <row r="144" spans="1:12" ht="20.100000000000001" customHeight="1">
      <c r="A144" s="17" t="s">
        <v>302</v>
      </c>
      <c r="E144" s="22">
        <v>2046</v>
      </c>
      <c r="F144" s="30"/>
      <c r="G144" s="22">
        <v>0</v>
      </c>
      <c r="H144" s="22"/>
      <c r="I144" s="22">
        <v>0</v>
      </c>
      <c r="J144" s="22"/>
      <c r="K144" s="22">
        <v>0</v>
      </c>
      <c r="L144" s="9"/>
    </row>
    <row r="145" spans="1:12" ht="20.100000000000001" customHeight="1">
      <c r="A145" s="17" t="s">
        <v>315</v>
      </c>
      <c r="C145" s="27">
        <v>9</v>
      </c>
      <c r="E145" s="22">
        <v>108281</v>
      </c>
      <c r="F145" s="30"/>
      <c r="G145" s="22">
        <v>0</v>
      </c>
      <c r="H145" s="28"/>
      <c r="I145" s="22">
        <v>0</v>
      </c>
      <c r="J145" s="28"/>
      <c r="K145" s="22">
        <v>0</v>
      </c>
      <c r="L145" s="9"/>
    </row>
    <row r="146" spans="1:12" ht="20.100000000000001" customHeight="1">
      <c r="A146" s="17" t="s">
        <v>308</v>
      </c>
      <c r="C146" s="27"/>
      <c r="E146" s="22">
        <v>1068</v>
      </c>
      <c r="F146" s="30"/>
      <c r="G146" s="22">
        <v>0</v>
      </c>
      <c r="H146" s="28"/>
      <c r="I146" s="22">
        <v>0</v>
      </c>
      <c r="J146" s="28"/>
      <c r="K146" s="22">
        <v>0</v>
      </c>
      <c r="L146" s="9"/>
    </row>
    <row r="147" spans="1:12" ht="20.100000000000001" customHeight="1">
      <c r="A147" s="17"/>
      <c r="E147" s="22"/>
      <c r="G147" s="22"/>
      <c r="H147" s="22"/>
      <c r="I147" s="22"/>
      <c r="J147" s="22"/>
      <c r="K147" s="22"/>
      <c r="L147" s="9"/>
    </row>
    <row r="148" spans="1:12" ht="20.100000000000001" customHeight="1">
      <c r="A148" s="17" t="s">
        <v>1</v>
      </c>
      <c r="E148" s="10"/>
      <c r="F148" s="10"/>
      <c r="G148" s="10"/>
      <c r="H148" s="10"/>
      <c r="I148" s="10"/>
      <c r="J148" s="10"/>
      <c r="K148" s="10"/>
    </row>
  </sheetData>
  <printOptions horizontalCentered="1" gridLinesSet="0"/>
  <pageMargins left="0.86614173228346458" right="0.35433070866141736" top="0.31496062992125984" bottom="0" header="0.19685039370078741" footer="0.19685039370078741"/>
  <pageSetup paperSize="9" scale="80" orientation="portrait" r:id="rId1"/>
  <rowBreaks count="2" manualBreakCount="2">
    <brk id="50" max="16383" man="1"/>
    <brk id="10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ce-consolidated</vt:lpstr>
      <vt:lpstr>ce-separated </vt:lpstr>
      <vt:lpstr>CF</vt:lpstr>
      <vt:lpstr>BS!Print_Area</vt:lpstr>
      <vt:lpstr>'ce-consolidated'!Print_Area</vt:lpstr>
      <vt:lpstr>'ce-separated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Julalak Auttajariyakul</cp:lastModifiedBy>
  <cp:lastPrinted>2024-08-09T11:01:30Z</cp:lastPrinted>
  <dcterms:created xsi:type="dcterms:W3CDTF">1997-08-09T04:30:16Z</dcterms:created>
  <dcterms:modified xsi:type="dcterms:W3CDTF">2024-08-13T10:20:47Z</dcterms:modified>
</cp:coreProperties>
</file>