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Aviation Solutions\Ye12'2023\SAV\"/>
    </mc:Choice>
  </mc:AlternateContent>
  <xr:revisionPtr revIDLastSave="0" documentId="8_{AA0B718D-FBFB-41AC-8BA4-BB9C8078848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BS" sheetId="15" r:id="rId1"/>
    <sheet name="PL" sheetId="10" r:id="rId2"/>
    <sheet name="ce-conso" sheetId="13" r:id="rId3"/>
    <sheet name="Accs-Coy" sheetId="14" r:id="rId4"/>
    <sheet name="CF" sheetId="16" r:id="rId5"/>
    <sheet name="000" sheetId="2" state="veryHidden" r:id="rId6"/>
  </sheets>
  <definedNames>
    <definedName name="_xlnm.Print_Area" localSheetId="0">BS!$A$1:$M$90</definedName>
    <definedName name="_xlnm.Print_Area" localSheetId="2">'ce-conso'!$A$1:$P$27</definedName>
    <definedName name="_xlnm.Print_Area" localSheetId="4">CF!$A$1:$L$84</definedName>
    <definedName name="_xlnm.Print_Area" localSheetId="1">PL!$A$1:$L$59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0" i="16" l="1"/>
  <c r="G60" i="16" l="1"/>
  <c r="I60" i="16"/>
  <c r="K60" i="16"/>
  <c r="L25" i="14"/>
  <c r="J25" i="14"/>
  <c r="H25" i="14"/>
  <c r="F25" i="14"/>
  <c r="D25" i="14"/>
  <c r="N24" i="14"/>
  <c r="N23" i="14"/>
  <c r="N22" i="14"/>
  <c r="N25" i="14" s="1"/>
  <c r="F21" i="14"/>
  <c r="F16" i="14"/>
  <c r="F18" i="14" s="1"/>
  <c r="E21" i="13"/>
  <c r="E15" i="13"/>
  <c r="E16" i="13" s="1"/>
  <c r="E18" i="13" s="1"/>
  <c r="E25" i="13" s="1"/>
  <c r="F75" i="15" s="1"/>
  <c r="O22" i="13"/>
  <c r="O23" i="13"/>
  <c r="O24" i="13"/>
  <c r="G16" i="10"/>
  <c r="G69" i="16"/>
  <c r="I69" i="16"/>
  <c r="K69" i="16"/>
  <c r="G12" i="10"/>
  <c r="I12" i="10"/>
  <c r="K12" i="10"/>
  <c r="K20" i="10" s="1"/>
  <c r="K24" i="10" s="1"/>
  <c r="K26" i="10" s="1"/>
  <c r="J13" i="14" s="1"/>
  <c r="G19" i="10"/>
  <c r="I19" i="10"/>
  <c r="I20" i="10" s="1"/>
  <c r="I24" i="10" s="1"/>
  <c r="I26" i="10" s="1"/>
  <c r="K19" i="10"/>
  <c r="H43" i="15"/>
  <c r="J43" i="15"/>
  <c r="L43" i="15"/>
  <c r="H13" i="15"/>
  <c r="J13" i="15"/>
  <c r="L13" i="15"/>
  <c r="L14" i="14"/>
  <c r="J14" i="14"/>
  <c r="M14" i="13"/>
  <c r="K14" i="13"/>
  <c r="E19" i="10"/>
  <c r="E12" i="10"/>
  <c r="L75" i="15" l="1"/>
  <c r="J75" i="15"/>
  <c r="H75" i="15"/>
  <c r="G20" i="10"/>
  <c r="G24" i="10" s="1"/>
  <c r="G26" i="10" s="1"/>
  <c r="K13" i="13" s="1"/>
  <c r="E20" i="10"/>
  <c r="E24" i="10" s="1"/>
  <c r="E26" i="10" s="1"/>
  <c r="K19" i="13" s="1"/>
  <c r="J20" i="14"/>
  <c r="M20" i="13"/>
  <c r="K20" i="13"/>
  <c r="K51" i="10" l="1"/>
  <c r="K52" i="10" s="1"/>
  <c r="G51" i="10"/>
  <c r="G52" i="10" s="1"/>
  <c r="L52" i="15"/>
  <c r="H52" i="15"/>
  <c r="L21" i="15"/>
  <c r="H21" i="15"/>
  <c r="L22" i="15" l="1"/>
  <c r="H53" i="15"/>
  <c r="H22" i="15"/>
  <c r="L53" i="15"/>
  <c r="E69" i="16"/>
  <c r="L20" i="14" l="1"/>
  <c r="O20" i="13" l="1"/>
  <c r="C21" i="13"/>
  <c r="G21" i="13"/>
  <c r="I21" i="13"/>
  <c r="M21" i="13" l="1"/>
  <c r="O12" i="13" l="1"/>
  <c r="G15" i="13"/>
  <c r="G16" i="13" s="1"/>
  <c r="G18" i="13" s="1"/>
  <c r="G25" i="13" s="1"/>
  <c r="I51" i="10"/>
  <c r="E51" i="10"/>
  <c r="F77" i="15" l="1"/>
  <c r="H77" i="15"/>
  <c r="J21" i="15"/>
  <c r="F21" i="15"/>
  <c r="D16" i="14" l="1"/>
  <c r="D18" i="14" s="1"/>
  <c r="O14" i="13"/>
  <c r="N12" i="14"/>
  <c r="I52" i="10" l="1"/>
  <c r="E52" i="10"/>
  <c r="H21" i="14" l="1"/>
  <c r="D21" i="14"/>
  <c r="H15" i="14"/>
  <c r="H16" i="14" s="1"/>
  <c r="H18" i="14" s="1"/>
  <c r="L74" i="15" l="1"/>
  <c r="J74" i="15"/>
  <c r="L79" i="15"/>
  <c r="J79" i="15"/>
  <c r="L21" i="14"/>
  <c r="N14" i="14" l="1"/>
  <c r="L15" i="14"/>
  <c r="J22" i="15"/>
  <c r="L16" i="14" l="1"/>
  <c r="L18" i="14" s="1"/>
  <c r="N20" i="14"/>
  <c r="M15" i="13"/>
  <c r="M16" i="13" s="1"/>
  <c r="M18" i="13" s="1"/>
  <c r="M25" i="13" s="1"/>
  <c r="C15" i="13"/>
  <c r="J81" i="15" l="1"/>
  <c r="F81" i="15"/>
  <c r="H81" i="15"/>
  <c r="C16" i="13"/>
  <c r="L81" i="15"/>
  <c r="H74" i="15" l="1"/>
  <c r="C18" i="13"/>
  <c r="C25" i="13" s="1"/>
  <c r="F13" i="15"/>
  <c r="F43" i="15"/>
  <c r="F52" i="15"/>
  <c r="J52" i="15"/>
  <c r="F74" i="15" l="1"/>
  <c r="J53" i="15"/>
  <c r="F53" i="15"/>
  <c r="F22" i="15"/>
  <c r="J15" i="14" l="1"/>
  <c r="J16" i="14" s="1"/>
  <c r="N13" i="14"/>
  <c r="N15" i="14" s="1"/>
  <c r="N16" i="14" s="1"/>
  <c r="K15" i="13" l="1"/>
  <c r="K16" i="13" s="1"/>
  <c r="O13" i="13"/>
  <c r="O15" i="13" s="1"/>
  <c r="O16" i="13" s="1"/>
  <c r="O18" i="13" s="1"/>
  <c r="J18" i="14"/>
  <c r="N18" i="14" s="1"/>
  <c r="I15" i="13"/>
  <c r="H80" i="15" l="1"/>
  <c r="K18" i="13"/>
  <c r="I16" i="13"/>
  <c r="L80" i="15"/>
  <c r="H79" i="15" l="1"/>
  <c r="H82" i="15" s="1"/>
  <c r="H83" i="15" s="1"/>
  <c r="I18" i="13"/>
  <c r="I25" i="13" s="1"/>
  <c r="L82" i="15"/>
  <c r="L83" i="15" s="1"/>
  <c r="F79" i="15" l="1"/>
  <c r="E8" i="16"/>
  <c r="E25" i="16" s="1"/>
  <c r="E34" i="16" s="1"/>
  <c r="E39" i="16" s="1"/>
  <c r="E71" i="16" s="1"/>
  <c r="E75" i="16" s="1"/>
  <c r="E42" i="10"/>
  <c r="E54" i="10" s="1"/>
  <c r="E57" i="10" s="1"/>
  <c r="E29" i="10" l="1"/>
  <c r="G42" i="10"/>
  <c r="G54" i="10" s="1"/>
  <c r="G57" i="10" s="1"/>
  <c r="G29" i="10"/>
  <c r="G8" i="16"/>
  <c r="J19" i="14"/>
  <c r="N19" i="14" s="1"/>
  <c r="N21" i="14" s="1"/>
  <c r="I42" i="10"/>
  <c r="I54" i="10" s="1"/>
  <c r="I57" i="10" s="1"/>
  <c r="I8" i="16"/>
  <c r="J21" i="14" l="1"/>
  <c r="J80" i="15" s="1"/>
  <c r="J82" i="15" s="1"/>
  <c r="J83" i="15" s="1"/>
  <c r="G25" i="16"/>
  <c r="G34" i="16" s="1"/>
  <c r="G39" i="16" s="1"/>
  <c r="I25" i="16"/>
  <c r="I34" i="16" s="1"/>
  <c r="I39" i="16" s="1"/>
  <c r="K21" i="13"/>
  <c r="K25" i="13" s="1"/>
  <c r="O19" i="13"/>
  <c r="I29" i="10"/>
  <c r="K29" i="10"/>
  <c r="K8" i="16"/>
  <c r="K25" i="16" s="1"/>
  <c r="K34" i="16" s="1"/>
  <c r="K39" i="16" s="1"/>
  <c r="F80" i="15" l="1"/>
  <c r="F82" i="15" s="1"/>
  <c r="F83" i="15" s="1"/>
  <c r="O21" i="13"/>
  <c r="O25" i="13" s="1"/>
  <c r="K71" i="16"/>
  <c r="K75" i="16" s="1"/>
  <c r="G71" i="16"/>
  <c r="G75" i="16" s="1"/>
  <c r="I71" i="16"/>
  <c r="I75" i="16" s="1"/>
  <c r="K42" i="10"/>
  <c r="K54" i="10" s="1"/>
  <c r="K57" i="10" s="1"/>
</calcChain>
</file>

<file path=xl/sharedStrings.xml><?xml version="1.0" encoding="utf-8"?>
<sst xmlns="http://schemas.openxmlformats.org/spreadsheetml/2006/main" count="307" uniqueCount="202">
  <si>
    <t>Note</t>
  </si>
  <si>
    <t>The accompanying notes are an integral part of the financial statements.</t>
  </si>
  <si>
    <t>Supplement disclosures of cash flows information</t>
  </si>
  <si>
    <t>Share capital</t>
  </si>
  <si>
    <t>Unappropriated</t>
  </si>
  <si>
    <t>Total</t>
  </si>
  <si>
    <t>Cash flows from investing activities</t>
  </si>
  <si>
    <t>Retained earnings</t>
  </si>
  <si>
    <t>Cash flows from operating activities</t>
  </si>
  <si>
    <t>Consolidated financial statements</t>
  </si>
  <si>
    <t>Separate financial statements</t>
  </si>
  <si>
    <t>Cash flows from financing activities</t>
  </si>
  <si>
    <t>Cash and cash equivalents</t>
  </si>
  <si>
    <t>Other current assets</t>
  </si>
  <si>
    <t>Current assets</t>
  </si>
  <si>
    <t>Assets</t>
  </si>
  <si>
    <t>Total current assets</t>
  </si>
  <si>
    <t>Non-current assets</t>
  </si>
  <si>
    <t>Total non-current assets</t>
  </si>
  <si>
    <t>Total assets</t>
  </si>
  <si>
    <t>Current liabilities</t>
  </si>
  <si>
    <t>Liabilities and shareholders' equity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</si>
  <si>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</si>
  <si>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</si>
  <si>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</si>
  <si>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</si>
  <si>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</si>
  <si>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</si>
  <si>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 xml:space="preserve">   Registered</t>
  </si>
  <si>
    <t xml:space="preserve">Total shareholders' equity </t>
  </si>
  <si>
    <t>Total liabilities and shareholders' equity</t>
  </si>
  <si>
    <t>Directors</t>
  </si>
  <si>
    <t>Other income</t>
  </si>
  <si>
    <t>Revenues</t>
  </si>
  <si>
    <t>Total revenues</t>
  </si>
  <si>
    <t>Expenses</t>
  </si>
  <si>
    <t>Total expenses</t>
  </si>
  <si>
    <t xml:space="preserve">   in operating assets and liabilities</t>
  </si>
  <si>
    <t xml:space="preserve">   Other current assets</t>
  </si>
  <si>
    <t xml:space="preserve">   Other current liabilities</t>
  </si>
  <si>
    <t>Administrative expenses</t>
  </si>
  <si>
    <t>Finance cost</t>
  </si>
  <si>
    <t xml:space="preserve">   Cash paid for corporate income tax</t>
  </si>
  <si>
    <t xml:space="preserve">Non-cash items </t>
  </si>
  <si>
    <t>Other expenses</t>
  </si>
  <si>
    <t>Cost of services</t>
  </si>
  <si>
    <t>Equity holders of the Company</t>
  </si>
  <si>
    <t>Other components of shareholders' equity</t>
  </si>
  <si>
    <t>Trade and other receivables</t>
  </si>
  <si>
    <t>Intangible assets</t>
  </si>
  <si>
    <t>Trade and other payables</t>
  </si>
  <si>
    <t>Exchange</t>
  </si>
  <si>
    <t>differences on</t>
  </si>
  <si>
    <t>Statement of financial position (continued)</t>
  </si>
  <si>
    <t xml:space="preserve">   net cash provided by (paid from) operating activities</t>
  </si>
  <si>
    <t>Operating assets (increase) decrease</t>
  </si>
  <si>
    <t xml:space="preserve">   Trade and other receivables </t>
  </si>
  <si>
    <t>Operating liabilities increase (decrease)</t>
  </si>
  <si>
    <t>Statement of changes in shareholders' equity</t>
  </si>
  <si>
    <t>Statement of changes in shareholders' equity (continued)</t>
  </si>
  <si>
    <t>Statement of comprehensive income</t>
  </si>
  <si>
    <t>Income tax payable</t>
  </si>
  <si>
    <t>Income statement</t>
  </si>
  <si>
    <t xml:space="preserve">   net of current portion</t>
  </si>
  <si>
    <t>(Unit: Baht)</t>
  </si>
  <si>
    <t xml:space="preserve">   Issued and fully paid-up </t>
  </si>
  <si>
    <t xml:space="preserve">Issued and </t>
  </si>
  <si>
    <t xml:space="preserve">Consolidated financial statements </t>
  </si>
  <si>
    <t>Statement of financial position</t>
  </si>
  <si>
    <t>Statement of cash flows</t>
  </si>
  <si>
    <t>Statement of cash flows (continued)</t>
  </si>
  <si>
    <t xml:space="preserve">   Cash paid for interest expenses</t>
  </si>
  <si>
    <t xml:space="preserve">Provision for long-term employee benefits </t>
  </si>
  <si>
    <t>Deferred tax liabilities</t>
  </si>
  <si>
    <t xml:space="preserve">   Trade and other payables </t>
  </si>
  <si>
    <t xml:space="preserve">Cash paid for acquisition of equipment </t>
  </si>
  <si>
    <t xml:space="preserve">Cash paid for acquisition of intangible assets </t>
  </si>
  <si>
    <t>Other comprehensive income:</t>
  </si>
  <si>
    <t>Cash received from interest income</t>
  </si>
  <si>
    <t xml:space="preserve">Equipment </t>
  </si>
  <si>
    <t xml:space="preserve">Exchange differences on translation of functional </t>
  </si>
  <si>
    <t>Total comprehensive income for the year</t>
  </si>
  <si>
    <t>Profit for the year</t>
  </si>
  <si>
    <t>Cash and cash equivalents at beginning of the year</t>
  </si>
  <si>
    <t>Cash and cash equivalents at end of the year</t>
  </si>
  <si>
    <t xml:space="preserve">   Appropriated - statutory reserve</t>
  </si>
  <si>
    <t>Loss on exchange</t>
  </si>
  <si>
    <t>Gain on exchange</t>
  </si>
  <si>
    <t>Long-term loan from financial institution -</t>
  </si>
  <si>
    <t>Liabilities and shareholders' equity (continued)</t>
  </si>
  <si>
    <t>(deficit)</t>
  </si>
  <si>
    <t>Other comprehensive income for the year</t>
  </si>
  <si>
    <t>Net cash flows from (used in) investing activities</t>
  </si>
  <si>
    <t xml:space="preserve">   Amortisation of intangible assets</t>
  </si>
  <si>
    <t>Samart Aviation Solutions Public Company Limited and its subsidiary</t>
  </si>
  <si>
    <t xml:space="preserve">Basic earnings per share </t>
  </si>
  <si>
    <t>Other non-current assets</t>
  </si>
  <si>
    <t xml:space="preserve">Difference from business combinations under </t>
  </si>
  <si>
    <t xml:space="preserve">   common control</t>
  </si>
  <si>
    <t>Difference</t>
  </si>
  <si>
    <t xml:space="preserve"> from business</t>
  </si>
  <si>
    <t xml:space="preserve">   Other non-current assets</t>
  </si>
  <si>
    <t xml:space="preserve">   Transfer from deposits for acquisition of equipment</t>
  </si>
  <si>
    <t xml:space="preserve">      and intangible assets to intangible assets</t>
  </si>
  <si>
    <t>Restricted bank deposit</t>
  </si>
  <si>
    <t xml:space="preserve">      640,000,000 ordinary shares of Baht 0.5 each </t>
  </si>
  <si>
    <t xml:space="preserve"> combinations</t>
  </si>
  <si>
    <t>Investment in subsidiary</t>
  </si>
  <si>
    <t>Appropriated -</t>
  </si>
  <si>
    <t>statutory reserve</t>
  </si>
  <si>
    <t xml:space="preserve">   Write-off withholding tax</t>
  </si>
  <si>
    <t xml:space="preserve">   currency to financial statements presentation currency</t>
  </si>
  <si>
    <t>Right-of-use assets</t>
  </si>
  <si>
    <t>Current portion of lease liabilities</t>
  </si>
  <si>
    <t>Other current financial liabilities</t>
  </si>
  <si>
    <t>Lease liabilities, net of current portion</t>
  </si>
  <si>
    <t>Finance income</t>
  </si>
  <si>
    <t xml:space="preserve">Items not to be reclassified to profit or loss in </t>
  </si>
  <si>
    <t xml:space="preserve">   subsequent periods</t>
  </si>
  <si>
    <t xml:space="preserve">   Depreciation of right-of-use assets</t>
  </si>
  <si>
    <t xml:space="preserve">   Amortisation of deferred interest expense under </t>
  </si>
  <si>
    <t xml:space="preserve">      lease liabilities</t>
  </si>
  <si>
    <t xml:space="preserve">   Cash paid for other long-term employee benefits</t>
  </si>
  <si>
    <t xml:space="preserve">      under Cambodian labour laws</t>
  </si>
  <si>
    <t xml:space="preserve">   Finance income</t>
  </si>
  <si>
    <t xml:space="preserve">   Finance cost</t>
  </si>
  <si>
    <t>Profit from operating activities before changes</t>
  </si>
  <si>
    <t>Short-term loans to related party</t>
  </si>
  <si>
    <t>2022</t>
  </si>
  <si>
    <t>Balance as at 1 January 2022</t>
  </si>
  <si>
    <t>Balance as at 31 December 2022</t>
  </si>
  <si>
    <t>Short-term loan from related party</t>
  </si>
  <si>
    <t xml:space="preserve">   Long-term provision under service concession</t>
  </si>
  <si>
    <t>Net cash flows from (used in) operating activities</t>
  </si>
  <si>
    <t xml:space="preserve">Increase in deposits for purchases of equipment </t>
  </si>
  <si>
    <t xml:space="preserve">   for service concession</t>
  </si>
  <si>
    <t>Payment of principal portion of lease liabilities</t>
  </si>
  <si>
    <t xml:space="preserve">Net increase (decrease) in cash and cash equivalents </t>
  </si>
  <si>
    <t xml:space="preserve">   Increase in intangible assets related to service concession</t>
  </si>
  <si>
    <t xml:space="preserve">   Payable of acquisition of intangible assets</t>
  </si>
  <si>
    <t>Net cash flows from (used in) financing activities</t>
  </si>
  <si>
    <t xml:space="preserve">   and cash equivalents</t>
  </si>
  <si>
    <t>Repayment of long-term loan</t>
  </si>
  <si>
    <t xml:space="preserve">   Other current financial liabilities</t>
  </si>
  <si>
    <t>Actuarial loss</t>
  </si>
  <si>
    <t>Other comprehensive loss for the year</t>
  </si>
  <si>
    <t xml:space="preserve">   Unrealised loss on exchange</t>
  </si>
  <si>
    <t>Servicing expenses</t>
  </si>
  <si>
    <t>As at 31 December 2023</t>
  </si>
  <si>
    <t xml:space="preserve">For the year ended 31 December 2023 </t>
  </si>
  <si>
    <t>2023</t>
  </si>
  <si>
    <t>Balance as at 1 January 2023</t>
  </si>
  <si>
    <t>Balance as at 31 December 2023</t>
  </si>
  <si>
    <t>under common control</t>
  </si>
  <si>
    <t>paid-up share capital</t>
  </si>
  <si>
    <t>translation of</t>
  </si>
  <si>
    <t>fianancial statements</t>
  </si>
  <si>
    <t>shareholders' equity</t>
  </si>
  <si>
    <t>Other components of</t>
  </si>
  <si>
    <t xml:space="preserve">Current portion of long-term provision under </t>
  </si>
  <si>
    <t xml:space="preserve">   service concession</t>
  </si>
  <si>
    <t>Share premium</t>
  </si>
  <si>
    <t>Revenue from contracts with customers</t>
  </si>
  <si>
    <t>Dividend income</t>
  </si>
  <si>
    <t xml:space="preserve">   Dividend income</t>
  </si>
  <si>
    <t>Dividend received from subsidiary</t>
  </si>
  <si>
    <t>Proceeds from increase in share capital</t>
  </si>
  <si>
    <t>Cash paid for direct cost related to the share offerring</t>
  </si>
  <si>
    <t xml:space="preserve">Dividend paid </t>
  </si>
  <si>
    <t xml:space="preserve">   Increase in provision for employee benefits </t>
  </si>
  <si>
    <t>Increase in share capital (Note 18)</t>
  </si>
  <si>
    <t>Transaction costs (Note 18)</t>
  </si>
  <si>
    <t>Dividend paid (Note 25)</t>
  </si>
  <si>
    <t>Operating profit</t>
  </si>
  <si>
    <t xml:space="preserve">Reversal of impairment loss on financial assets </t>
  </si>
  <si>
    <t>Profit before income tax expenses</t>
  </si>
  <si>
    <t>Income tax expenses</t>
  </si>
  <si>
    <t>Profit attributable to:</t>
  </si>
  <si>
    <t xml:space="preserve">Profit attributable to equity holders of the Company </t>
  </si>
  <si>
    <t>Decrease in other current financial asset</t>
  </si>
  <si>
    <t xml:space="preserve">         of Baht 0.5 each )</t>
  </si>
  <si>
    <t>Profit before tax</t>
  </si>
  <si>
    <t xml:space="preserve">   Reversal of allowance for expected credit losses</t>
  </si>
  <si>
    <t xml:space="preserve">Cash flows from operating activities </t>
  </si>
  <si>
    <t>Increase (decrease) in translation adjustments</t>
  </si>
  <si>
    <t xml:space="preserve">Retained earnings </t>
  </si>
  <si>
    <t xml:space="preserve">   Unappropriated (deficit)</t>
  </si>
  <si>
    <t>Total comprehensive income attributable to:</t>
  </si>
  <si>
    <t>Other comprehensive income (loss) for the year</t>
  </si>
  <si>
    <t>.</t>
  </si>
  <si>
    <t xml:space="preserve">Adjustments to reconcile profit before tax to </t>
  </si>
  <si>
    <t>Unrealised loss (gain) on exchange in cash</t>
  </si>
  <si>
    <t xml:space="preserve">Current portion of long-term loan from </t>
  </si>
  <si>
    <t xml:space="preserve">   financial institution</t>
  </si>
  <si>
    <t xml:space="preserve">         (2022: 576,000,000 ordinary shares</t>
  </si>
  <si>
    <t xml:space="preserve">   Depreciation of equipment</t>
  </si>
  <si>
    <t>Proceeds from short-term loan to related party</t>
  </si>
  <si>
    <t>Cash paid to provide short-term loan to related party</t>
  </si>
  <si>
    <t>(Increase) decrease in restricted bank deposit</t>
  </si>
  <si>
    <t>Proceeds from short-term loan from related party</t>
  </si>
  <si>
    <t>Repayment of short-term loans from related parties</t>
  </si>
  <si>
    <t>Long-term provision under service concession,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</si>
</sst>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(* #,##0_);_(* \(#,##0\);_(* &quot;-&quot;_);_(@_)"/>
    <numFmt numFmtId="43" formatCode="_(* #,##0.00_);_(* \(#,##0.00\);_(* &quot;-&quot;??_);_(@_)"/>
    <numFmt numFmtId="164" formatCode="#,##0.0_);\(#,##0.0\)"/>
    <numFmt numFmtId="165" formatCode="#,##0.0_);[Red]\(#,##0.0\)"/>
    <numFmt numFmtId="166" formatCode="_(* #,##0_);_(* \(#,##0\);_(* &quot;-&quot;??_);_(@_)"/>
    <numFmt numFmtId="167" formatCode="_([$€-2]\ * #,##0.00_);_([$€-2]\ * \(#,##0.00\);_([$€-2]\ * &quot;-&quot;??_);_(@_)"/>
    <numFmt numFmtId="168" formatCode="#,##0;\(#,##0\)"/>
    <numFmt numFmtId="169" formatCode="\$#,##0.00;\(\$#,##0.00\)"/>
    <numFmt numFmtId="170" formatCode="\$#,##0;\(\$#,##0\)"/>
    <numFmt numFmtId="171" formatCode="0.0%"/>
    <numFmt numFmtId="172" formatCode="dd\-mmm\-yy_)"/>
    <numFmt numFmtId="173" formatCode="0.00_)"/>
    <numFmt numFmtId="174" formatCode="#,##0.00\ &quot;F&quot;;\-#,##0.00\ &quot;F&quot;"/>
    <numFmt numFmtId="175" formatCode="#.\ \ "/>
    <numFmt numFmtId="176" formatCode="##.\ \ "/>
    <numFmt numFmtId="177" formatCode="0.000_)"/>
    <numFmt numFmtId="178" formatCode="General_)"/>
    <numFmt numFmtId="179" formatCode="0.00%;\(0.00\)%"/>
    <numFmt numFmtId="180" formatCode="_([$€-2]* #,##0.00_);_([$€-2]* \(#,##0.00\);_([$€-2]* &quot;-&quot;??_)"/>
    <numFmt numFmtId="181" formatCode="#,##0.000_);[Red]\(#,##0.000\)"/>
    <numFmt numFmtId="182" formatCode="0.000%"/>
    <numFmt numFmtId="183" formatCode="_-* #,##0_-;\-* #,##0_-;_-* &quot;-&quot;_-;_-@_-"/>
    <numFmt numFmtId="184" formatCode="_-* #,##0.00_-;\-* #,##0.00_-;_-* &quot;-&quot;??_-;_-@_-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_-&quot;฿&quot;* #,##0_-;\-&quot;฿&quot;* #,##0_-;_-&quot;฿&quot;* &quot;-&quot;_-;_-@_-"/>
    <numFmt numFmtId="188" formatCode="_-&quot;฿&quot;* #,##0.00_-;\-&quot;฿&quot;* #,##0.00_-;_-&quot;฿&quot;* &quot;-&quot;??_-;_-@_-"/>
  </numFmts>
  <fonts count="29">
    <font>
      <sz val="10"/>
      <name val="ApFont"/>
    </font>
    <font>
      <sz val="10"/>
      <name val="ApFont"/>
    </font>
    <font>
      <sz val="14"/>
      <name val="AngsanaUPC"/>
      <family val="1"/>
    </font>
    <font>
      <sz val="8"/>
      <name val="Arial"/>
      <family val="2"/>
    </font>
    <font>
      <sz val="10"/>
      <name val="Times New Roman"/>
      <family val="1"/>
    </font>
    <font>
      <sz val="7"/>
      <name val="Small Fonts"/>
      <family val="2"/>
    </font>
    <font>
      <sz val="15"/>
      <name val="CordiaUPC"/>
      <family val="1"/>
    </font>
    <font>
      <sz val="10"/>
      <name val="Arial"/>
      <family val="2"/>
    </font>
    <font>
      <sz val="12"/>
      <name val="Times New Roman"/>
      <family val="1"/>
    </font>
    <font>
      <sz val="14"/>
      <name val="AngsanaUPC"/>
      <family val="1"/>
      <charset val="222"/>
    </font>
    <font>
      <b/>
      <i/>
      <sz val="16"/>
      <name val="Helv"/>
    </font>
    <font>
      <sz val="10"/>
      <color theme="1"/>
      <name val="Arial"/>
      <family val="2"/>
    </font>
    <font>
      <sz val="11"/>
      <name val="Arial"/>
      <family val="2"/>
    </font>
    <font>
      <sz val="10"/>
      <name val="Palatino"/>
      <family val="1"/>
    </font>
    <font>
      <b/>
      <sz val="10"/>
      <name val="Palatino"/>
      <family val="1"/>
    </font>
    <font>
      <sz val="11"/>
      <name val="Tms Rmn"/>
    </font>
    <font>
      <sz val="10"/>
      <name val="Geneva"/>
    </font>
    <font>
      <sz val="12"/>
      <name val="Helv"/>
      <family val="2"/>
    </font>
    <font>
      <sz val="10"/>
      <name val="Courier"/>
      <family val="3"/>
    </font>
    <font>
      <sz val="10"/>
      <name val="Arial MT"/>
    </font>
    <font>
      <sz val="14"/>
      <name val="Cordia New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 val="singleAccounting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37">
    <xf numFmtId="0" fontId="0" fillId="0" borderId="0"/>
    <xf numFmtId="168" fontId="4" fillId="0" borderId="0"/>
    <xf numFmtId="169" fontId="4" fillId="0" borderId="0"/>
    <xf numFmtId="170" fontId="4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5" fillId="0" borderId="0"/>
    <xf numFmtId="165" fontId="6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0" fontId="7" fillId="0" borderId="0" applyFont="0" applyFill="0" applyBorder="0" applyAlignment="0" applyProtection="0"/>
    <xf numFmtId="1" fontId="7" fillId="0" borderId="2" applyNumberFormat="0" applyFill="0" applyAlignment="0" applyProtection="0">
      <alignment horizontal="center" vertical="center"/>
    </xf>
    <xf numFmtId="38" fontId="8" fillId="0" borderId="0"/>
    <xf numFmtId="0" fontId="7" fillId="0" borderId="0"/>
    <xf numFmtId="174" fontId="9" fillId="0" borderId="0"/>
    <xf numFmtId="172" fontId="9" fillId="0" borderId="0"/>
    <xf numFmtId="171" fontId="9" fillId="0" borderId="0"/>
    <xf numFmtId="173" fontId="10" fillId="0" borderId="0"/>
    <xf numFmtId="0" fontId="11" fillId="0" borderId="0"/>
    <xf numFmtId="43" fontId="1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11" fillId="0" borderId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3" fillId="0" borderId="1">
      <alignment horizontal="center"/>
    </xf>
    <xf numFmtId="0" fontId="14" fillId="0" borderId="0"/>
    <xf numFmtId="0" fontId="14" fillId="0" borderId="9" applyFill="0">
      <alignment horizontal="center"/>
      <protection locked="0"/>
    </xf>
    <xf numFmtId="0" fontId="13" fillId="0" borderId="0" applyFill="0">
      <alignment horizontal="center"/>
      <protection locked="0"/>
    </xf>
    <xf numFmtId="0" fontId="13" fillId="4" borderId="0"/>
    <xf numFmtId="0" fontId="13" fillId="0" borderId="0">
      <protection locked="0"/>
    </xf>
    <xf numFmtId="0" fontId="13" fillId="0" borderId="0"/>
    <xf numFmtId="175" fontId="13" fillId="0" borderId="0"/>
    <xf numFmtId="176" fontId="13" fillId="0" borderId="0"/>
    <xf numFmtId="0" fontId="14" fillId="5" borderId="0">
      <alignment horizontal="right"/>
    </xf>
    <xf numFmtId="0" fontId="13" fillId="0" borderId="0"/>
    <xf numFmtId="38" fontId="7" fillId="0" borderId="0" applyFont="0" applyFill="0" applyBorder="0" applyAlignment="0" applyProtection="0"/>
    <xf numFmtId="177" fontId="15" fillId="0" borderId="0"/>
    <xf numFmtId="177" fontId="15" fillId="0" borderId="0"/>
    <xf numFmtId="177" fontId="15" fillId="0" borderId="0"/>
    <xf numFmtId="177" fontId="15" fillId="0" borderId="0"/>
    <xf numFmtId="177" fontId="15" fillId="0" borderId="0"/>
    <xf numFmtId="177" fontId="15" fillId="0" borderId="0"/>
    <xf numFmtId="177" fontId="15" fillId="0" borderId="0"/>
    <xf numFmtId="177" fontId="15" fillId="0" borderId="0"/>
    <xf numFmtId="40" fontId="16" fillId="0" borderId="0" applyFont="0" applyFill="0" applyBorder="0" applyAlignment="0" applyProtection="0"/>
    <xf numFmtId="0" fontId="12" fillId="0" borderId="0"/>
    <xf numFmtId="0" fontId="8" fillId="0" borderId="0"/>
    <xf numFmtId="178" fontId="17" fillId="0" borderId="0"/>
    <xf numFmtId="179" fontId="18" fillId="0" borderId="0">
      <protection locked="0"/>
    </xf>
    <xf numFmtId="38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>
      <protection locked="0"/>
    </xf>
    <xf numFmtId="0" fontId="11" fillId="0" borderId="0"/>
    <xf numFmtId="182" fontId="7" fillId="0" borderId="0">
      <protection locked="0"/>
    </xf>
    <xf numFmtId="182" fontId="7" fillId="0" borderId="0">
      <protection locked="0"/>
    </xf>
    <xf numFmtId="38" fontId="12" fillId="0" borderId="0"/>
    <xf numFmtId="43" fontId="11" fillId="0" borderId="0" applyFont="0" applyFill="0" applyBorder="0" applyAlignment="0" applyProtection="0"/>
    <xf numFmtId="9" fontId="16" fillId="0" borderId="0" applyFont="0" applyFill="0" applyBorder="0" applyAlignment="0" applyProtection="0"/>
    <xf numFmtId="10" fontId="19" fillId="6" borderId="0"/>
    <xf numFmtId="38" fontId="7" fillId="0" borderId="0" applyFont="0" applyFill="0" applyBorder="0" applyAlignment="0" applyProtection="0"/>
    <xf numFmtId="38" fontId="7" fillId="0" borderId="0" applyNumberFormat="0" applyFont="0" applyFill="0" applyAlignment="0" applyProtection="0"/>
    <xf numFmtId="38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7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167">
    <xf numFmtId="0" fontId="0" fillId="0" borderId="0" xfId="0"/>
    <xf numFmtId="0" fontId="21" fillId="0" borderId="0" xfId="0" applyFont="1" applyFill="1" applyAlignment="1"/>
    <xf numFmtId="37" fontId="22" fillId="0" borderId="0" xfId="0" applyNumberFormat="1" applyFont="1" applyFill="1" applyAlignment="1">
      <alignment horizontal="centerContinuous"/>
    </xf>
    <xf numFmtId="41" fontId="7" fillId="0" borderId="0" xfId="0" applyNumberFormat="1" applyFont="1" applyFill="1" applyAlignment="1">
      <alignment horizontal="left"/>
    </xf>
    <xf numFmtId="37" fontId="7" fillId="0" borderId="0" xfId="0" applyNumberFormat="1" applyFont="1" applyFill="1" applyAlignment="1">
      <alignment horizontal="right"/>
    </xf>
    <xf numFmtId="37" fontId="7" fillId="0" borderId="0" xfId="0" applyNumberFormat="1" applyFont="1" applyFill="1" applyAlignment="1"/>
    <xf numFmtId="38" fontId="7" fillId="0" borderId="0" xfId="0" applyNumberFormat="1" applyFont="1" applyFill="1" applyAlignment="1">
      <alignment horizontal="centerContinuous"/>
    </xf>
    <xf numFmtId="37" fontId="7" fillId="0" borderId="0" xfId="0" applyNumberFormat="1" applyFont="1" applyFill="1" applyAlignment="1">
      <alignment horizontal="centerContinuous"/>
    </xf>
    <xf numFmtId="38" fontId="7" fillId="0" borderId="0" xfId="0" applyNumberFormat="1" applyFont="1" applyFill="1" applyAlignment="1"/>
    <xf numFmtId="41" fontId="7" fillId="0" borderId="0" xfId="0" applyNumberFormat="1" applyFont="1" applyFill="1" applyAlignment="1">
      <alignment horizontal="right"/>
    </xf>
    <xf numFmtId="37" fontId="22" fillId="0" borderId="0" xfId="0" applyNumberFormat="1" applyFont="1" applyFill="1" applyAlignment="1">
      <alignment horizontal="center"/>
    </xf>
    <xf numFmtId="37" fontId="7" fillId="0" borderId="0" xfId="0" applyNumberFormat="1" applyFont="1" applyFill="1" applyBorder="1" applyAlignment="1">
      <alignment horizontal="center"/>
    </xf>
    <xf numFmtId="38" fontId="7" fillId="0" borderId="4" xfId="0" applyNumberFormat="1" applyFont="1" applyFill="1" applyBorder="1" applyAlignment="1">
      <alignment horizontal="center"/>
    </xf>
    <xf numFmtId="38" fontId="7" fillId="0" borderId="0" xfId="0" applyNumberFormat="1" applyFont="1" applyFill="1" applyBorder="1" applyAlignment="1">
      <alignment horizontal="center"/>
    </xf>
    <xf numFmtId="37" fontId="23" fillId="0" borderId="0" xfId="0" applyNumberFormat="1" applyFont="1" applyFill="1" applyAlignment="1">
      <alignment horizontal="center"/>
    </xf>
    <xf numFmtId="0" fontId="23" fillId="0" borderId="0" xfId="0" quotePrefix="1" applyNumberFormat="1" applyFont="1" applyFill="1" applyBorder="1" applyAlignment="1">
      <alignment horizontal="center"/>
    </xf>
    <xf numFmtId="0" fontId="23" fillId="0" borderId="0" xfId="0" applyNumberFormat="1" applyFont="1" applyFill="1" applyAlignment="1">
      <alignment horizontal="center"/>
    </xf>
    <xf numFmtId="0" fontId="23" fillId="0" borderId="0" xfId="0" applyNumberFormat="1" applyFont="1" applyFill="1" applyAlignment="1">
      <alignment horizontal="right"/>
    </xf>
    <xf numFmtId="37" fontId="21" fillId="0" borderId="0" xfId="0" applyNumberFormat="1" applyFont="1" applyFill="1" applyAlignment="1">
      <alignment horizontal="left"/>
    </xf>
    <xf numFmtId="37" fontId="7" fillId="0" borderId="0" xfId="0" applyNumberFormat="1" applyFont="1" applyFill="1" applyAlignment="1">
      <alignment horizontal="left"/>
    </xf>
    <xf numFmtId="41" fontId="7" fillId="0" borderId="0" xfId="13" applyNumberFormat="1" applyFont="1" applyFill="1" applyBorder="1" applyAlignment="1"/>
    <xf numFmtId="37" fontId="7" fillId="0" borderId="0" xfId="0" applyNumberFormat="1" applyFont="1" applyFill="1" applyBorder="1" applyAlignment="1">
      <alignment horizontal="right"/>
    </xf>
    <xf numFmtId="41" fontId="7" fillId="0" borderId="0" xfId="0" applyNumberFormat="1" applyFont="1" applyFill="1" applyAlignment="1">
      <alignment horizontal="center"/>
    </xf>
    <xf numFmtId="41" fontId="7" fillId="0" borderId="0" xfId="0" applyNumberFormat="1" applyFont="1" applyFill="1" applyBorder="1" applyAlignment="1">
      <alignment horizontal="left"/>
    </xf>
    <xf numFmtId="41" fontId="7" fillId="0" borderId="0" xfId="0" applyNumberFormat="1" applyFont="1" applyFill="1" applyAlignment="1"/>
    <xf numFmtId="37" fontId="24" fillId="0" borderId="0" xfId="0" applyNumberFormat="1" applyFont="1" applyFill="1" applyAlignment="1">
      <alignment horizontal="center"/>
    </xf>
    <xf numFmtId="41" fontId="7" fillId="0" borderId="0" xfId="14" applyNumberFormat="1" applyFont="1" applyFill="1" applyAlignment="1">
      <alignment horizontal="right"/>
    </xf>
    <xf numFmtId="41" fontId="7" fillId="0" borderId="0" xfId="0" applyNumberFormat="1" applyFont="1" applyFill="1" applyBorder="1" applyAlignment="1">
      <alignment horizontal="right"/>
    </xf>
    <xf numFmtId="37" fontId="25" fillId="0" borderId="0" xfId="0" applyNumberFormat="1" applyFont="1" applyFill="1" applyAlignment="1"/>
    <xf numFmtId="41" fontId="7" fillId="0" borderId="0" xfId="0" applyNumberFormat="1" applyFont="1" applyFill="1" applyBorder="1" applyAlignment="1">
      <alignment horizontal="center"/>
    </xf>
    <xf numFmtId="37" fontId="24" fillId="0" borderId="0" xfId="0" applyNumberFormat="1" applyFont="1" applyFill="1" applyBorder="1" applyAlignment="1">
      <alignment horizontal="center"/>
    </xf>
    <xf numFmtId="41" fontId="7" fillId="0" borderId="4" xfId="14" applyNumberFormat="1" applyFont="1" applyFill="1" applyBorder="1" applyAlignment="1">
      <alignment horizontal="right"/>
    </xf>
    <xf numFmtId="37" fontId="25" fillId="0" borderId="0" xfId="0" applyNumberFormat="1" applyFont="1" applyFill="1" applyBorder="1" applyAlignment="1"/>
    <xf numFmtId="37" fontId="7" fillId="0" borderId="0" xfId="0" applyNumberFormat="1" applyFont="1" applyFill="1" applyBorder="1" applyAlignment="1"/>
    <xf numFmtId="41" fontId="7" fillId="0" borderId="0" xfId="14" applyNumberFormat="1" applyFont="1" applyFill="1" applyBorder="1" applyAlignment="1">
      <alignment horizontal="right"/>
    </xf>
    <xf numFmtId="41" fontId="7" fillId="0" borderId="0" xfId="0" applyNumberFormat="1" applyFont="1" applyFill="1" applyBorder="1" applyAlignment="1"/>
    <xf numFmtId="41" fontId="22" fillId="0" borderId="0" xfId="0" applyNumberFormat="1" applyFont="1" applyFill="1" applyAlignment="1">
      <alignment horizontal="center"/>
    </xf>
    <xf numFmtId="164" fontId="24" fillId="0" borderId="0" xfId="0" applyNumberFormat="1" applyFont="1" applyFill="1" applyAlignment="1">
      <alignment horizontal="center"/>
    </xf>
    <xf numFmtId="41" fontId="7" fillId="0" borderId="0" xfId="14" applyNumberFormat="1" applyFont="1" applyAlignment="1">
      <alignment horizontal="right"/>
    </xf>
    <xf numFmtId="41" fontId="7" fillId="0" borderId="5" xfId="14" applyNumberFormat="1" applyFont="1" applyFill="1" applyBorder="1" applyAlignment="1">
      <alignment horizontal="right"/>
    </xf>
    <xf numFmtId="41" fontId="7" fillId="0" borderId="6" xfId="14" applyNumberFormat="1" applyFont="1" applyFill="1" applyBorder="1" applyAlignment="1">
      <alignment horizontal="right"/>
    </xf>
    <xf numFmtId="37" fontId="7" fillId="0" borderId="0" xfId="0" applyNumberFormat="1" applyFont="1" applyFill="1" applyBorder="1" applyAlignment="1">
      <alignment horizontal="left"/>
    </xf>
    <xf numFmtId="41" fontId="7" fillId="0" borderId="6" xfId="0" applyNumberFormat="1" applyFont="1" applyFill="1" applyBorder="1" applyAlignment="1">
      <alignment horizontal="left"/>
    </xf>
    <xf numFmtId="41" fontId="25" fillId="0" borderId="0" xfId="0" applyNumberFormat="1" applyFont="1" applyFill="1" applyBorder="1" applyAlignment="1">
      <alignment horizontal="right"/>
    </xf>
    <xf numFmtId="41" fontId="7" fillId="0" borderId="0" xfId="14" applyNumberFormat="1" applyFont="1" applyFill="1" applyAlignment="1">
      <alignment horizontal="center"/>
    </xf>
    <xf numFmtId="41" fontId="25" fillId="0" borderId="6" xfId="0" applyNumberFormat="1" applyFont="1" applyFill="1" applyBorder="1" applyAlignment="1">
      <alignment horizontal="right"/>
    </xf>
    <xf numFmtId="41" fontId="25" fillId="0" borderId="7" xfId="0" applyNumberFormat="1" applyFont="1" applyFill="1" applyBorder="1" applyAlignment="1">
      <alignment horizontal="right"/>
    </xf>
    <xf numFmtId="41" fontId="25" fillId="0" borderId="0" xfId="0" applyNumberFormat="1" applyFont="1" applyFill="1" applyAlignment="1">
      <alignment horizontal="right"/>
    </xf>
    <xf numFmtId="37" fontId="7" fillId="0" borderId="0" xfId="0" applyNumberFormat="1" applyFont="1" applyFill="1" applyBorder="1" applyAlignment="1">
      <alignment horizontal="centerContinuous"/>
    </xf>
    <xf numFmtId="0" fontId="7" fillId="0" borderId="0" xfId="0" applyFont="1" applyFill="1" applyAlignment="1">
      <alignment horizontal="left"/>
    </xf>
    <xf numFmtId="0" fontId="23" fillId="0" borderId="0" xfId="0" applyNumberFormat="1" applyFont="1" applyFill="1" applyBorder="1" applyAlignment="1">
      <alignment horizontal="center"/>
    </xf>
    <xf numFmtId="37" fontId="23" fillId="0" borderId="0" xfId="0" applyNumberFormat="1" applyFont="1" applyFill="1" applyBorder="1" applyAlignment="1">
      <alignment horizontal="right"/>
    </xf>
    <xf numFmtId="37" fontId="23" fillId="0" borderId="0" xfId="0" applyNumberFormat="1" applyFont="1" applyFill="1" applyAlignment="1"/>
    <xf numFmtId="0" fontId="23" fillId="0" borderId="0" xfId="0" applyNumberFormat="1" applyFont="1" applyFill="1" applyBorder="1" applyAlignment="1">
      <alignment horizontal="right"/>
    </xf>
    <xf numFmtId="37" fontId="23" fillId="0" borderId="0" xfId="0" applyNumberFormat="1" applyFont="1" applyFill="1" applyAlignment="1">
      <alignment horizontal="right"/>
    </xf>
    <xf numFmtId="0" fontId="22" fillId="0" borderId="0" xfId="0" applyNumberFormat="1" applyFont="1" applyFill="1" applyAlignment="1">
      <alignment horizontal="center"/>
    </xf>
    <xf numFmtId="37" fontId="7" fillId="0" borderId="0" xfId="9" applyNumberFormat="1" applyFont="1" applyFill="1" applyBorder="1" applyAlignment="1"/>
    <xf numFmtId="41" fontId="7" fillId="0" borderId="0" xfId="9" applyNumberFormat="1" applyFont="1" applyFill="1" applyAlignment="1">
      <alignment horizontal="right"/>
    </xf>
    <xf numFmtId="41" fontId="7" fillId="0" borderId="0" xfId="9" applyNumberFormat="1" applyFont="1" applyFill="1" applyBorder="1" applyAlignment="1">
      <alignment horizontal="right"/>
    </xf>
    <xf numFmtId="37" fontId="22" fillId="0" borderId="0" xfId="9" applyNumberFormat="1" applyFont="1" applyFill="1" applyAlignment="1">
      <alignment horizontal="center"/>
    </xf>
    <xf numFmtId="41" fontId="7" fillId="0" borderId="6" xfId="9" applyNumberFormat="1" applyFont="1" applyFill="1" applyBorder="1" applyAlignment="1">
      <alignment horizontal="right"/>
    </xf>
    <xf numFmtId="166" fontId="7" fillId="0" borderId="6" xfId="0" applyNumberFormat="1" applyFont="1" applyFill="1" applyBorder="1" applyAlignment="1"/>
    <xf numFmtId="37" fontId="23" fillId="0" borderId="0" xfId="9" applyNumberFormat="1" applyFont="1" applyFill="1" applyAlignment="1">
      <alignment horizontal="center"/>
    </xf>
    <xf numFmtId="0" fontId="7" fillId="0" borderId="0" xfId="9" applyNumberFormat="1" applyFont="1" applyFill="1" applyAlignment="1">
      <alignment horizontal="center"/>
    </xf>
    <xf numFmtId="0" fontId="23" fillId="0" borderId="0" xfId="9" applyNumberFormat="1" applyFont="1" applyFill="1" applyBorder="1" applyAlignment="1">
      <alignment horizontal="right"/>
    </xf>
    <xf numFmtId="166" fontId="7" fillId="0" borderId="0" xfId="0" applyNumberFormat="1" applyFont="1" applyFill="1" applyAlignment="1"/>
    <xf numFmtId="38" fontId="7" fillId="0" borderId="0" xfId="9" applyNumberFormat="1" applyFont="1" applyFill="1" applyAlignment="1"/>
    <xf numFmtId="41" fontId="7" fillId="0" borderId="6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/>
    <xf numFmtId="37" fontId="7" fillId="0" borderId="0" xfId="9" applyNumberFormat="1" applyFont="1" applyFill="1" applyAlignment="1"/>
    <xf numFmtId="41" fontId="7" fillId="0" borderId="7" xfId="9" applyNumberFormat="1" applyFont="1" applyFill="1" applyBorder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Border="1" applyAlignment="1"/>
    <xf numFmtId="41" fontId="7" fillId="0" borderId="0" xfId="9" applyNumberFormat="1" applyFont="1" applyFill="1" applyAlignment="1"/>
    <xf numFmtId="41" fontId="7" fillId="0" borderId="0" xfId="9" applyNumberFormat="1" applyFont="1" applyFill="1" applyBorder="1" applyAlignment="1"/>
    <xf numFmtId="166" fontId="7" fillId="0" borderId="0" xfId="0" applyNumberFormat="1" applyFont="1" applyFill="1" applyAlignment="1">
      <alignment horizontal="center"/>
    </xf>
    <xf numFmtId="0" fontId="7" fillId="0" borderId="0" xfId="92" applyNumberFormat="1" applyFont="1" applyFill="1" applyAlignment="1"/>
    <xf numFmtId="41" fontId="7" fillId="0" borderId="4" xfId="9" applyNumberFormat="1" applyFont="1" applyFill="1" applyBorder="1" applyAlignment="1">
      <alignment horizontal="right"/>
    </xf>
    <xf numFmtId="41" fontId="7" fillId="0" borderId="4" xfId="9" applyNumberFormat="1" applyFont="1" applyFill="1" applyBorder="1" applyAlignment="1"/>
    <xf numFmtId="41" fontId="7" fillId="0" borderId="7" xfId="94" applyNumberFormat="1" applyFont="1" applyFill="1" applyBorder="1" applyAlignment="1"/>
    <xf numFmtId="41" fontId="7" fillId="0" borderId="0" xfId="94" applyNumberFormat="1" applyFont="1" applyFill="1" applyBorder="1" applyAlignment="1">
      <alignment horizontal="right"/>
    </xf>
    <xf numFmtId="41" fontId="7" fillId="0" borderId="0" xfId="94" applyNumberFormat="1" applyFont="1" applyFill="1" applyBorder="1" applyAlignment="1"/>
    <xf numFmtId="164" fontId="22" fillId="0" borderId="0" xfId="9" applyNumberFormat="1" applyFont="1" applyFill="1" applyAlignment="1">
      <alignment horizontal="center"/>
    </xf>
    <xf numFmtId="0" fontId="7" fillId="0" borderId="0" xfId="0" applyNumberFormat="1" applyFont="1" applyFill="1" applyAlignment="1">
      <alignment horizontal="left"/>
    </xf>
    <xf numFmtId="41" fontId="7" fillId="0" borderId="0" xfId="9" applyNumberFormat="1" applyFont="1" applyFill="1" applyAlignment="1">
      <alignment horizontal="center"/>
    </xf>
    <xf numFmtId="41" fontId="7" fillId="0" borderId="4" xfId="13" applyNumberFormat="1" applyFont="1" applyFill="1" applyBorder="1" applyAlignment="1"/>
    <xf numFmtId="41" fontId="7" fillId="0" borderId="0" xfId="13" applyNumberFormat="1" applyFont="1" applyFill="1" applyAlignment="1"/>
    <xf numFmtId="41" fontId="7" fillId="0" borderId="4" xfId="0" applyNumberFormat="1" applyFont="1" applyFill="1" applyBorder="1" applyAlignment="1">
      <alignment horizontal="right"/>
    </xf>
    <xf numFmtId="37" fontId="7" fillId="0" borderId="0" xfId="9" applyNumberFormat="1" applyFont="1" applyFill="1" applyAlignment="1">
      <alignment horizontal="right"/>
    </xf>
    <xf numFmtId="41" fontId="7" fillId="0" borderId="7" xfId="0" applyNumberFormat="1" applyFont="1" applyFill="1" applyBorder="1" applyAlignment="1">
      <alignment horizontal="right"/>
    </xf>
    <xf numFmtId="41" fontId="7" fillId="0" borderId="3" xfId="0" applyNumberFormat="1" applyFont="1" applyFill="1" applyBorder="1" applyAlignment="1"/>
    <xf numFmtId="37" fontId="7" fillId="0" borderId="8" xfId="0" applyNumberFormat="1" applyFont="1" applyFill="1" applyBorder="1" applyAlignment="1"/>
    <xf numFmtId="0" fontId="21" fillId="0" borderId="0" xfId="0" applyFont="1" applyFill="1" applyAlignment="1">
      <alignment horizontal="left"/>
    </xf>
    <xf numFmtId="37" fontId="21" fillId="0" borderId="0" xfId="0" applyNumberFormat="1" applyFont="1" applyFill="1" applyAlignment="1"/>
    <xf numFmtId="38" fontId="7" fillId="0" borderId="0" xfId="0" applyNumberFormat="1" applyFont="1" applyFill="1" applyBorder="1" applyAlignment="1">
      <alignment horizontal="right"/>
    </xf>
    <xf numFmtId="0" fontId="22" fillId="0" borderId="0" xfId="98" applyNumberFormat="1" applyFont="1" applyFill="1" applyAlignment="1">
      <alignment horizontal="center"/>
    </xf>
    <xf numFmtId="41" fontId="7" fillId="0" borderId="4" xfId="0" applyNumberFormat="1" applyFont="1" applyFill="1" applyBorder="1" applyAlignment="1"/>
    <xf numFmtId="37" fontId="21" fillId="0" borderId="0" xfId="9" applyNumberFormat="1" applyFont="1" applyFill="1" applyAlignment="1"/>
    <xf numFmtId="164" fontId="22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right"/>
    </xf>
    <xf numFmtId="41" fontId="25" fillId="0" borderId="0" xfId="0" applyNumberFormat="1" applyFont="1" applyFill="1" applyAlignment="1">
      <alignment horizontal="left"/>
    </xf>
    <xf numFmtId="37" fontId="7" fillId="0" borderId="0" xfId="0" applyNumberFormat="1" applyFont="1" applyFill="1" applyAlignment="1">
      <alignment horizontal="center"/>
    </xf>
    <xf numFmtId="41" fontId="7" fillId="0" borderId="7" xfId="0" applyNumberFormat="1" applyFont="1" applyFill="1" applyBorder="1" applyAlignment="1"/>
    <xf numFmtId="41" fontId="7" fillId="0" borderId="0" xfId="8" applyNumberFormat="1" applyFont="1" applyFill="1" applyBorder="1" applyAlignment="1">
      <alignment horizontal="right"/>
    </xf>
    <xf numFmtId="41" fontId="25" fillId="0" borderId="0" xfId="0" applyNumberFormat="1" applyFont="1" applyFill="1" applyBorder="1" applyAlignment="1">
      <alignment horizontal="left"/>
    </xf>
    <xf numFmtId="38" fontId="7" fillId="0" borderId="0" xfId="9" applyNumberFormat="1" applyFont="1" applyFill="1" applyBorder="1" applyAlignment="1"/>
    <xf numFmtId="166" fontId="7" fillId="0" borderId="0" xfId="0" applyNumberFormat="1" applyFont="1" applyFill="1" applyBorder="1" applyAlignment="1">
      <alignment horizontal="right"/>
    </xf>
    <xf numFmtId="38" fontId="7" fillId="0" borderId="0" xfId="0" applyNumberFormat="1" applyFont="1" applyFill="1" applyBorder="1" applyAlignment="1"/>
    <xf numFmtId="0" fontId="23" fillId="0" borderId="0" xfId="0" quotePrefix="1" applyNumberFormat="1" applyFont="1" applyFill="1" applyAlignment="1">
      <alignment horizontal="center"/>
    </xf>
    <xf numFmtId="167" fontId="26" fillId="0" borderId="0" xfId="0" applyNumberFormat="1" applyFont="1" applyFill="1" applyAlignment="1"/>
    <xf numFmtId="1" fontId="26" fillId="0" borderId="0" xfId="0" applyNumberFormat="1" applyFont="1" applyFill="1" applyAlignment="1">
      <alignment horizontal="center"/>
    </xf>
    <xf numFmtId="41" fontId="7" fillId="0" borderId="4" xfId="13" quotePrefix="1" applyNumberFormat="1" applyFont="1" applyFill="1" applyBorder="1" applyAlignment="1">
      <alignment horizontal="center" wrapText="1"/>
    </xf>
    <xf numFmtId="41" fontId="7" fillId="0" borderId="0" xfId="13" quotePrefix="1" applyNumberFormat="1" applyFont="1" applyFill="1" applyBorder="1" applyAlignment="1">
      <alignment horizontal="center"/>
    </xf>
    <xf numFmtId="41" fontId="7" fillId="0" borderId="0" xfId="13" applyNumberFormat="1" applyFont="1" applyFill="1" applyBorder="1" applyAlignment="1">
      <alignment horizontal="center"/>
    </xf>
    <xf numFmtId="49" fontId="11" fillId="0" borderId="0" xfId="0" applyNumberFormat="1" applyFont="1" applyFill="1" applyAlignment="1"/>
    <xf numFmtId="167" fontId="11" fillId="0" borderId="0" xfId="0" applyNumberFormat="1" applyFont="1" applyFill="1" applyAlignment="1"/>
    <xf numFmtId="1" fontId="11" fillId="0" borderId="0" xfId="0" applyNumberFormat="1" applyFont="1" applyFill="1" applyAlignment="1">
      <alignment horizontal="center"/>
    </xf>
    <xf numFmtId="41" fontId="7" fillId="0" borderId="0" xfId="9" applyNumberFormat="1" applyFont="1" applyFill="1" applyBorder="1" applyAlignment="1">
      <alignment horizontal="center"/>
    </xf>
    <xf numFmtId="49" fontId="26" fillId="0" borderId="0" xfId="0" applyNumberFormat="1" applyFont="1" applyFill="1" applyAlignment="1"/>
    <xf numFmtId="49" fontId="27" fillId="0" borderId="0" xfId="0" applyNumberFormat="1" applyFont="1" applyFill="1" applyAlignment="1"/>
    <xf numFmtId="41" fontId="7" fillId="0" borderId="4" xfId="9" applyNumberFormat="1" applyFont="1" applyFill="1" applyBorder="1" applyAlignment="1">
      <alignment horizontal="center"/>
    </xf>
    <xf numFmtId="41" fontId="22" fillId="0" borderId="0" xfId="0" applyNumberFormat="1" applyFont="1" applyFill="1" applyAlignment="1">
      <alignment horizontal="right"/>
    </xf>
    <xf numFmtId="41" fontId="22" fillId="0" borderId="0" xfId="114" applyNumberFormat="1" applyFont="1" applyFill="1" applyAlignment="1">
      <alignment horizontal="right"/>
    </xf>
    <xf numFmtId="166" fontId="7" fillId="0" borderId="5" xfId="0" applyNumberFormat="1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center"/>
    </xf>
    <xf numFmtId="49" fontId="7" fillId="0" borderId="0" xfId="0" quotePrefix="1" applyNumberFormat="1" applyFont="1" applyFill="1" applyBorder="1" applyAlignment="1">
      <alignment horizontal="center"/>
    </xf>
    <xf numFmtId="41" fontId="7" fillId="0" borderId="4" xfId="0" quotePrefix="1" applyNumberFormat="1" applyFont="1" applyFill="1" applyBorder="1" applyAlignment="1">
      <alignment horizontal="center"/>
    </xf>
    <xf numFmtId="41" fontId="7" fillId="0" borderId="0" xfId="8" applyNumberFormat="1" applyFont="1" applyFill="1" applyBorder="1" applyAlignment="1">
      <alignment horizontal="center"/>
    </xf>
    <xf numFmtId="41" fontId="7" fillId="0" borderId="4" xfId="8" applyNumberFormat="1" applyFont="1" applyFill="1" applyBorder="1" applyAlignment="1">
      <alignment horizontal="center"/>
    </xf>
    <xf numFmtId="41" fontId="7" fillId="0" borderId="5" xfId="0" applyNumberFormat="1" applyFont="1" applyFill="1" applyBorder="1" applyAlignment="1"/>
    <xf numFmtId="41" fontId="7" fillId="0" borderId="3" xfId="0" applyNumberFormat="1" applyFont="1" applyFill="1" applyBorder="1" applyAlignment="1">
      <alignment horizontal="right"/>
    </xf>
    <xf numFmtId="41" fontId="21" fillId="0" borderId="0" xfId="0" applyNumberFormat="1" applyFont="1" applyFill="1" applyAlignment="1"/>
    <xf numFmtId="41" fontId="7" fillId="0" borderId="0" xfId="8" applyNumberFormat="1" applyFont="1" applyFill="1" applyAlignment="1">
      <alignment horizontal="center"/>
    </xf>
    <xf numFmtId="41" fontId="7" fillId="0" borderId="3" xfId="8" applyNumberFormat="1" applyFont="1" applyFill="1" applyBorder="1" applyAlignment="1">
      <alignment horizontal="center"/>
    </xf>
    <xf numFmtId="41" fontId="21" fillId="0" borderId="0" xfId="10" applyNumberFormat="1" applyFont="1" applyFill="1" applyAlignment="1"/>
    <xf numFmtId="166" fontId="21" fillId="0" borderId="0" xfId="0" applyNumberFormat="1" applyFont="1" applyFill="1" applyBorder="1" applyAlignment="1"/>
    <xf numFmtId="41" fontId="28" fillId="0" borderId="0" xfId="0" applyNumberFormat="1" applyFont="1" applyFill="1" applyBorder="1" applyAlignment="1">
      <alignment horizontal="center"/>
    </xf>
    <xf numFmtId="41" fontId="7" fillId="0" borderId="6" xfId="13" applyNumberFormat="1" applyFont="1" applyFill="1" applyBorder="1" applyAlignment="1"/>
    <xf numFmtId="41" fontId="7" fillId="0" borderId="7" xfId="13" applyNumberFormat="1" applyFont="1" applyFill="1" applyBorder="1" applyAlignment="1"/>
    <xf numFmtId="41" fontId="7" fillId="0" borderId="0" xfId="0" applyNumberFormat="1" applyFont="1" applyAlignment="1">
      <alignment horizontal="right"/>
    </xf>
    <xf numFmtId="41" fontId="7" fillId="0" borderId="6" xfId="14" applyNumberFormat="1" applyFont="1" applyBorder="1" applyAlignment="1">
      <alignment horizontal="right"/>
    </xf>
    <xf numFmtId="41" fontId="7" fillId="0" borderId="0" xfId="0" applyNumberFormat="1" applyFont="1" applyAlignment="1">
      <alignment horizontal="center"/>
    </xf>
    <xf numFmtId="41" fontId="7" fillId="0" borderId="0" xfId="0" applyNumberFormat="1" applyFont="1" applyAlignment="1"/>
    <xf numFmtId="37" fontId="7" fillId="0" borderId="4" xfId="0" applyNumberFormat="1" applyFont="1" applyFill="1" applyBorder="1" applyAlignment="1">
      <alignment horizontal="center"/>
    </xf>
    <xf numFmtId="0" fontId="7" fillId="0" borderId="0" xfId="13" applyNumberFormat="1" applyFont="1" applyFill="1" applyAlignment="1"/>
    <xf numFmtId="0" fontId="11" fillId="0" borderId="0" xfId="88" applyFont="1" applyFill="1" applyAlignment="1"/>
    <xf numFmtId="37" fontId="22" fillId="0" borderId="0" xfId="9" applyNumberFormat="1" applyFont="1" applyFill="1" applyBorder="1" applyAlignment="1">
      <alignment horizontal="center"/>
    </xf>
    <xf numFmtId="37" fontId="7" fillId="0" borderId="0" xfId="9" applyNumberFormat="1" applyFont="1" applyFill="1" applyBorder="1" applyAlignment="1">
      <alignment horizontal="right"/>
    </xf>
    <xf numFmtId="41" fontId="7" fillId="0" borderId="5" xfId="13" applyNumberFormat="1" applyFont="1" applyFill="1" applyBorder="1" applyAlignment="1"/>
    <xf numFmtId="0" fontId="22" fillId="0" borderId="0" xfId="0" applyNumberFormat="1" applyFont="1" applyFill="1" applyBorder="1" applyAlignment="1">
      <alignment horizontal="center"/>
    </xf>
    <xf numFmtId="37" fontId="7" fillId="0" borderId="4" xfId="0" applyNumberFormat="1" applyFont="1" applyFill="1" applyBorder="1" applyAlignment="1">
      <alignment horizontal="center"/>
    </xf>
    <xf numFmtId="41" fontId="7" fillId="0" borderId="4" xfId="0" applyNumberFormat="1" applyFont="1" applyFill="1" applyBorder="1" applyAlignment="1">
      <alignment horizontal="center"/>
    </xf>
    <xf numFmtId="166" fontId="7" fillId="0" borderId="4" xfId="0" applyNumberFormat="1" applyFont="1" applyFill="1" applyBorder="1" applyAlignment="1">
      <alignment horizontal="center"/>
    </xf>
    <xf numFmtId="0" fontId="7" fillId="0" borderId="0" xfId="0" applyFont="1" applyFill="1"/>
    <xf numFmtId="37" fontId="7" fillId="0" borderId="0" xfId="0" applyNumberFormat="1" applyFont="1" applyFill="1"/>
    <xf numFmtId="41" fontId="7" fillId="0" borderId="6" xfId="0" applyNumberFormat="1" applyFont="1" applyFill="1" applyBorder="1" applyAlignment="1">
      <alignment horizontal="center"/>
    </xf>
    <xf numFmtId="41" fontId="7" fillId="0" borderId="5" xfId="0" applyNumberFormat="1" applyFont="1" applyFill="1" applyBorder="1" applyAlignment="1">
      <alignment horizontal="center"/>
    </xf>
    <xf numFmtId="41" fontId="7" fillId="0" borderId="3" xfId="0" applyNumberFormat="1" applyFont="1" applyFill="1" applyBorder="1" applyAlignment="1">
      <alignment horizontal="center"/>
    </xf>
    <xf numFmtId="41" fontId="7" fillId="0" borderId="4" xfId="0" applyNumberFormat="1" applyFont="1" applyFill="1" applyBorder="1" applyAlignment="1">
      <alignment horizontal="center"/>
    </xf>
    <xf numFmtId="41" fontId="7" fillId="0" borderId="4" xfId="0" applyNumberFormat="1" applyFont="1" applyFill="1" applyBorder="1" applyAlignment="1">
      <alignment horizontal="center"/>
    </xf>
    <xf numFmtId="39" fontId="7" fillId="0" borderId="7" xfId="0" applyNumberFormat="1" applyFont="1" applyFill="1" applyBorder="1" applyAlignment="1"/>
    <xf numFmtId="39" fontId="22" fillId="0" borderId="0" xfId="0" applyNumberFormat="1" applyFont="1" applyFill="1" applyAlignment="1">
      <alignment horizontal="center"/>
    </xf>
    <xf numFmtId="39" fontId="23" fillId="0" borderId="0" xfId="0" applyNumberFormat="1" applyFont="1" applyFill="1" applyBorder="1" applyAlignment="1">
      <alignment horizontal="center"/>
    </xf>
    <xf numFmtId="39" fontId="7" fillId="0" borderId="0" xfId="0" applyNumberFormat="1" applyFont="1" applyFill="1" applyAlignment="1"/>
    <xf numFmtId="37" fontId="7" fillId="0" borderId="4" xfId="0" applyNumberFormat="1" applyFont="1" applyFill="1" applyBorder="1" applyAlignment="1">
      <alignment horizontal="center"/>
    </xf>
    <xf numFmtId="41" fontId="7" fillId="0" borderId="4" xfId="0" applyNumberFormat="1" applyFont="1" applyFill="1" applyBorder="1" applyAlignment="1">
      <alignment horizontal="center"/>
    </xf>
    <xf numFmtId="166" fontId="7" fillId="0" borderId="4" xfId="0" applyNumberFormat="1" applyFont="1" applyFill="1" applyBorder="1" applyAlignment="1">
      <alignment horizontal="center"/>
    </xf>
  </cellXfs>
  <cellStyles count="137">
    <cellStyle name=" a specified number of montd" xfId="23" xr:uid="{00000000-0005-0000-0000-000000000000}"/>
    <cellStyle name=" before or after a specified number of montd" xfId="24" xr:uid="{00000000-0005-0000-0000-000001000000}"/>
    <cellStyle name=" between two dateœ" xfId="25" xr:uid="{00000000-0005-0000-0000-000002000000}"/>
    <cellStyle name=" of whole workdays between two dateœ" xfId="26" xr:uid="{00000000-0005-0000-0000-000003000000}"/>
    <cellStyle name="AA FRAME" xfId="27" xr:uid="{00000000-0005-0000-0000-000004000000}"/>
    <cellStyle name="AA HEADING" xfId="28" xr:uid="{00000000-0005-0000-0000-000005000000}"/>
    <cellStyle name="AA INITIALS" xfId="29" xr:uid="{00000000-0005-0000-0000-000006000000}"/>
    <cellStyle name="AA INPUT" xfId="30" xr:uid="{00000000-0005-0000-0000-000007000000}"/>
    <cellStyle name="AA LOCK" xfId="31" xr:uid="{00000000-0005-0000-0000-000008000000}"/>
    <cellStyle name="AA MGR NAME" xfId="32" xr:uid="{00000000-0005-0000-0000-000009000000}"/>
    <cellStyle name="AA NORMAL" xfId="33" xr:uid="{00000000-0005-0000-0000-00000A000000}"/>
    <cellStyle name="AA NUMBER" xfId="34" xr:uid="{00000000-0005-0000-0000-00000B000000}"/>
    <cellStyle name="AA NUMBER2" xfId="35" xr:uid="{00000000-0005-0000-0000-00000C000000}"/>
    <cellStyle name="AA QUESTION" xfId="36" xr:uid="{00000000-0005-0000-0000-00000D000000}"/>
    <cellStyle name="AA SHADE" xfId="37" xr:uid="{00000000-0005-0000-0000-00000E000000}"/>
    <cellStyle name="ber of montd" xfId="38" xr:uid="{00000000-0005-0000-0000-00000F000000}"/>
    <cellStyle name="Comma  - Style1" xfId="39" xr:uid="{00000000-0005-0000-0000-000010000000}"/>
    <cellStyle name="Comma  - Style2" xfId="40" xr:uid="{00000000-0005-0000-0000-000011000000}"/>
    <cellStyle name="Comma  - Style3" xfId="41" xr:uid="{00000000-0005-0000-0000-000012000000}"/>
    <cellStyle name="Comma  - Style4" xfId="42" xr:uid="{00000000-0005-0000-0000-000013000000}"/>
    <cellStyle name="Comma  - Style5" xfId="43" xr:uid="{00000000-0005-0000-0000-000014000000}"/>
    <cellStyle name="Comma  - Style6" xfId="44" xr:uid="{00000000-0005-0000-0000-000015000000}"/>
    <cellStyle name="Comma  - Style7" xfId="45" xr:uid="{00000000-0005-0000-0000-000016000000}"/>
    <cellStyle name="Comma  - Style8" xfId="46" xr:uid="{00000000-0005-0000-0000-000017000000}"/>
    <cellStyle name="Comma 10" xfId="89" xr:uid="{00000000-0005-0000-0000-000018000000}"/>
    <cellStyle name="Comma 11" xfId="91" xr:uid="{00000000-0005-0000-0000-000019000000}"/>
    <cellStyle name="Comma 12" xfId="93" xr:uid="{00000000-0005-0000-0000-00001A000000}"/>
    <cellStyle name="Comma 13" xfId="95" xr:uid="{00000000-0005-0000-0000-00001B000000}"/>
    <cellStyle name="Comma 14" xfId="97" xr:uid="{00000000-0005-0000-0000-00001C000000}"/>
    <cellStyle name="Comma 15" xfId="99" xr:uid="{00000000-0005-0000-0000-00001D000000}"/>
    <cellStyle name="Comma 16" xfId="101" xr:uid="{00000000-0005-0000-0000-00001E000000}"/>
    <cellStyle name="Comma 17" xfId="103" xr:uid="{00000000-0005-0000-0000-00001F000000}"/>
    <cellStyle name="Comma 18" xfId="105" xr:uid="{00000000-0005-0000-0000-000020000000}"/>
    <cellStyle name="Comma 19" xfId="107" xr:uid="{00000000-0005-0000-0000-000021000000}"/>
    <cellStyle name="Comma 2" xfId="21" xr:uid="{00000000-0005-0000-0000-000022000000}"/>
    <cellStyle name="Comma 20" xfId="109" xr:uid="{00000000-0005-0000-0000-000023000000}"/>
    <cellStyle name="Comma 21" xfId="111" xr:uid="{00000000-0005-0000-0000-000024000000}"/>
    <cellStyle name="Comma 22" xfId="113" xr:uid="{00000000-0005-0000-0000-000025000000}"/>
    <cellStyle name="Comma 23" xfId="115" xr:uid="{00000000-0005-0000-0000-000026000000}"/>
    <cellStyle name="Comma 24" xfId="117" xr:uid="{00000000-0005-0000-0000-000027000000}"/>
    <cellStyle name="Comma 25" xfId="119" xr:uid="{00000000-0005-0000-0000-000028000000}"/>
    <cellStyle name="Comma 26" xfId="121" xr:uid="{00000000-0005-0000-0000-000029000000}"/>
    <cellStyle name="Comma 27" xfId="123" xr:uid="{00000000-0005-0000-0000-00002A000000}"/>
    <cellStyle name="Comma 28" xfId="125" xr:uid="{00000000-0005-0000-0000-00002B000000}"/>
    <cellStyle name="Comma 29" xfId="127" xr:uid="{00000000-0005-0000-0000-00002C000000}"/>
    <cellStyle name="Comma 3" xfId="47" xr:uid="{00000000-0005-0000-0000-00002D000000}"/>
    <cellStyle name="Comma 30" xfId="129" xr:uid="{00000000-0005-0000-0000-00002E000000}"/>
    <cellStyle name="Comma 31" xfId="130" xr:uid="{00000000-0005-0000-0000-00002F000000}"/>
    <cellStyle name="Comma 32" xfId="131" xr:uid="{00000000-0005-0000-0000-000030000000}"/>
    <cellStyle name="Comma 33" xfId="132" xr:uid="{00000000-0005-0000-0000-000031000000}"/>
    <cellStyle name="Comma 34" xfId="133" xr:uid="{00000000-0005-0000-0000-000032000000}"/>
    <cellStyle name="Comma 35" xfId="76" xr:uid="{00000000-0005-0000-0000-000033000000}"/>
    <cellStyle name="Comma 36" xfId="134" xr:uid="{00000000-0005-0000-0000-000034000000}"/>
    <cellStyle name="Comma 37" xfId="136" xr:uid="{00000000-0005-0000-0000-000035000000}"/>
    <cellStyle name="Comma 4" xfId="20" xr:uid="{00000000-0005-0000-0000-000036000000}"/>
    <cellStyle name="Comma 5" xfId="59" xr:uid="{00000000-0005-0000-0000-000037000000}"/>
    <cellStyle name="Comma 6" xfId="81" xr:uid="{00000000-0005-0000-0000-000038000000}"/>
    <cellStyle name="Comma 7" xfId="83" xr:uid="{00000000-0005-0000-0000-000039000000}"/>
    <cellStyle name="Comma 8" xfId="85" xr:uid="{00000000-0005-0000-0000-00003A000000}"/>
    <cellStyle name="Comma 9" xfId="87" xr:uid="{00000000-0005-0000-0000-00003B000000}"/>
    <cellStyle name="comma zerodec" xfId="1" xr:uid="{00000000-0005-0000-0000-00003C000000}"/>
    <cellStyle name="comma zerodec 2" xfId="15" xr:uid="{00000000-0005-0000-0000-00003D000000}"/>
    <cellStyle name="Currency1" xfId="2" xr:uid="{00000000-0005-0000-0000-00003E000000}"/>
    <cellStyle name="Currency1 2" xfId="16" xr:uid="{00000000-0005-0000-0000-00003F000000}"/>
    <cellStyle name="Custom - Style8" xfId="13" xr:uid="{00000000-0005-0000-0000-000040000000}"/>
    <cellStyle name="Custom - Style8 2" xfId="48" xr:uid="{00000000-0005-0000-0000-000041000000}"/>
    <cellStyle name="Custom - Style8 3" xfId="49" xr:uid="{00000000-0005-0000-0000-000042000000}"/>
    <cellStyle name="Custom - Style8_FRs adoption." xfId="50" xr:uid="{00000000-0005-0000-0000-000043000000}"/>
    <cellStyle name="Date" xfId="51" xr:uid="{00000000-0005-0000-0000-000044000000}"/>
    <cellStyle name="day of the month before or after" xfId="52" xr:uid="{00000000-0005-0000-0000-000045000000}"/>
    <cellStyle name="Dollar (zero dec)" xfId="3" xr:uid="{00000000-0005-0000-0000-000046000000}"/>
    <cellStyle name="Dollar (zero dec) 2" xfId="17" xr:uid="{00000000-0005-0000-0000-000047000000}"/>
    <cellStyle name="Euro" xfId="53" xr:uid="{00000000-0005-0000-0000-000048000000}"/>
    <cellStyle name="Fixed" xfId="54" xr:uid="{00000000-0005-0000-0000-000049000000}"/>
    <cellStyle name="Grey" xfId="4" xr:uid="{00000000-0005-0000-0000-00004A000000}"/>
    <cellStyle name="Heading1" xfId="56" xr:uid="{00000000-0005-0000-0000-00004B000000}"/>
    <cellStyle name="Heading2" xfId="57" xr:uid="{00000000-0005-0000-0000-00004C000000}"/>
    <cellStyle name="Input [yellow]" xfId="5" xr:uid="{00000000-0005-0000-0000-00004D000000}"/>
    <cellStyle name="no dec" xfId="6" xr:uid="{00000000-0005-0000-0000-00004E000000}"/>
    <cellStyle name="Normal" xfId="0" builtinId="0"/>
    <cellStyle name="Normal - Style1" xfId="7" xr:uid="{00000000-0005-0000-0000-000050000000}"/>
    <cellStyle name="Normal - Style1 2" xfId="18" xr:uid="{00000000-0005-0000-0000-000051000000}"/>
    <cellStyle name="Normal 10" xfId="82" xr:uid="{00000000-0005-0000-0000-000052000000}"/>
    <cellStyle name="Normal 11" xfId="84" xr:uid="{00000000-0005-0000-0000-000053000000}"/>
    <cellStyle name="Normal 12" xfId="86" xr:uid="{00000000-0005-0000-0000-000054000000}"/>
    <cellStyle name="Normal 13" xfId="88" xr:uid="{00000000-0005-0000-0000-000055000000}"/>
    <cellStyle name="Normal 14" xfId="90" xr:uid="{00000000-0005-0000-0000-000056000000}"/>
    <cellStyle name="Normal 15" xfId="58" xr:uid="{00000000-0005-0000-0000-000057000000}"/>
    <cellStyle name="Normal 16" xfId="92" xr:uid="{00000000-0005-0000-0000-000058000000}"/>
    <cellStyle name="Normal 17" xfId="94" xr:uid="{00000000-0005-0000-0000-000059000000}"/>
    <cellStyle name="Normal 18" xfId="96" xr:uid="{00000000-0005-0000-0000-00005A000000}"/>
    <cellStyle name="Normal 19" xfId="98" xr:uid="{00000000-0005-0000-0000-00005B000000}"/>
    <cellStyle name="Normal 2" xfId="8" xr:uid="{00000000-0005-0000-0000-00005C000000}"/>
    <cellStyle name="Normal 20" xfId="100" xr:uid="{00000000-0005-0000-0000-00005D000000}"/>
    <cellStyle name="Normal 21" xfId="102" xr:uid="{00000000-0005-0000-0000-00005E000000}"/>
    <cellStyle name="Normal 22" xfId="104" xr:uid="{00000000-0005-0000-0000-00005F000000}"/>
    <cellStyle name="Normal 23" xfId="106" xr:uid="{00000000-0005-0000-0000-000060000000}"/>
    <cellStyle name="Normal 24" xfId="108" xr:uid="{00000000-0005-0000-0000-000061000000}"/>
    <cellStyle name="Normal 25" xfId="110" xr:uid="{00000000-0005-0000-0000-000062000000}"/>
    <cellStyle name="Normal 26" xfId="112" xr:uid="{00000000-0005-0000-0000-000063000000}"/>
    <cellStyle name="Normal 27" xfId="114" xr:uid="{00000000-0005-0000-0000-000064000000}"/>
    <cellStyle name="Normal 28" xfId="116" xr:uid="{00000000-0005-0000-0000-000065000000}"/>
    <cellStyle name="Normal 29" xfId="118" xr:uid="{00000000-0005-0000-0000-000066000000}"/>
    <cellStyle name="Normal 3" xfId="19" xr:uid="{00000000-0005-0000-0000-000067000000}"/>
    <cellStyle name="Normal 30" xfId="120" xr:uid="{00000000-0005-0000-0000-000068000000}"/>
    <cellStyle name="Normal 31" xfId="122" xr:uid="{00000000-0005-0000-0000-000069000000}"/>
    <cellStyle name="Normal 32" xfId="124" xr:uid="{00000000-0005-0000-0000-00006A000000}"/>
    <cellStyle name="Normal 33" xfId="126" xr:uid="{00000000-0005-0000-0000-00006B000000}"/>
    <cellStyle name="Normal 34" xfId="128" xr:uid="{00000000-0005-0000-0000-00006C000000}"/>
    <cellStyle name="Normal 35" xfId="78" xr:uid="{00000000-0005-0000-0000-00006D000000}"/>
    <cellStyle name="Normal 36" xfId="135" xr:uid="{00000000-0005-0000-0000-00006E000000}"/>
    <cellStyle name="Normal 37" xfId="77" xr:uid="{00000000-0005-0000-0000-00006F000000}"/>
    <cellStyle name="Normal 4" xfId="22" xr:uid="{00000000-0005-0000-0000-000070000000}"/>
    <cellStyle name="Normal 5" xfId="55" xr:uid="{00000000-0005-0000-0000-000071000000}"/>
    <cellStyle name="Normal 6" xfId="80" xr:uid="{00000000-0005-0000-0000-000072000000}"/>
    <cellStyle name="Normal 7" xfId="74" xr:uid="{00000000-0005-0000-0000-000073000000}"/>
    <cellStyle name="Normal 8" xfId="79" xr:uid="{00000000-0005-0000-0000-000074000000}"/>
    <cellStyle name="Normal 9" xfId="75" xr:uid="{00000000-0005-0000-0000-000075000000}"/>
    <cellStyle name="Normal_Samart Corp" xfId="9" xr:uid="{00000000-0005-0000-0000-000076000000}"/>
    <cellStyle name="Percent" xfId="10" builtinId="5"/>
    <cellStyle name="Percent [2]" xfId="11" xr:uid="{00000000-0005-0000-0000-000078000000}"/>
    <cellStyle name="Percent 2" xfId="60" xr:uid="{00000000-0005-0000-0000-000079000000}"/>
    <cellStyle name="percentage" xfId="61" xr:uid="{00000000-0005-0000-0000-00007A000000}"/>
    <cellStyle name="Quantity" xfId="12" xr:uid="{00000000-0005-0000-0000-00007B000000}"/>
    <cellStyle name="Style 1" xfId="62" xr:uid="{00000000-0005-0000-0000-00007C000000}"/>
    <cellStyle name="þ_x001d_ðK&amp;‚ý»&amp;{ý_x000b__x0008_n_x0008_B_x0009__x0007__x0001__x0001_" xfId="63" xr:uid="{00000000-0005-0000-0000-00007D000000}"/>
    <cellStyle name="turns the number of whole workdays between two dateœ" xfId="64" xr:uid="{00000000-0005-0000-0000-00007E000000}"/>
    <cellStyle name="Tusental (0)_pldt" xfId="65" xr:uid="{00000000-0005-0000-0000-00007F000000}"/>
    <cellStyle name="Tusental_pldt" xfId="66" xr:uid="{00000000-0005-0000-0000-000080000000}"/>
    <cellStyle name="Valuta (0)_pldt" xfId="67" xr:uid="{00000000-0005-0000-0000-000081000000}"/>
    <cellStyle name="Valuta_pldt" xfId="68" xr:uid="{00000000-0005-0000-0000-000082000000}"/>
    <cellStyle name="เครื่องหมายจุลภาค [0]_Excel_MD97DL" xfId="69" xr:uid="{00000000-0005-0000-0000-000083000000}"/>
    <cellStyle name="เครื่องหมายจุลภาค_Excel_MD97DL" xfId="70" xr:uid="{00000000-0005-0000-0000-000084000000}"/>
    <cellStyle name="เครื่องหมายสกุลเงิน [0]_Excel_MD97DL" xfId="71" xr:uid="{00000000-0005-0000-0000-000085000000}"/>
    <cellStyle name="เครื่องหมายสกุลเงิน_Excel_MD97DL" xfId="72" xr:uid="{00000000-0005-0000-0000-000086000000}"/>
    <cellStyle name="ปกติ_Excel_MD97DL" xfId="73" xr:uid="{00000000-0005-0000-0000-000087000000}"/>
    <cellStyle name="ปกติ_งบ _ Cash แมวสี่ตัว" xfId="14" xr:uid="{00000000-0005-0000-0000-00008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3445" name="Line 7">
          <a:extLst>
            <a:ext uri="{FF2B5EF4-FFF2-40B4-BE49-F238E27FC236}">
              <a16:creationId xmlns:a16="http://schemas.microsoft.com/office/drawing/2014/main" id="{00000000-0008-0000-0000-000085340000}"/>
            </a:ext>
          </a:extLst>
        </xdr:cNvPr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3446" name="Line 8">
          <a:extLst>
            <a:ext uri="{FF2B5EF4-FFF2-40B4-BE49-F238E27FC236}">
              <a16:creationId xmlns:a16="http://schemas.microsoft.com/office/drawing/2014/main" id="{00000000-0008-0000-0000-000086340000}"/>
            </a:ext>
          </a:extLst>
        </xdr:cNvPr>
        <xdr:cNvSpPr>
          <a:spLocks noChangeShapeType="1"/>
        </xdr:cNvSpPr>
      </xdr:nvSpPr>
      <xdr:spPr bwMode="auto">
        <a:xfrm>
          <a:off x="24003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4353" name="Line 7">
          <a:extLst>
            <a:ext uri="{FF2B5EF4-FFF2-40B4-BE49-F238E27FC236}">
              <a16:creationId xmlns:a16="http://schemas.microsoft.com/office/drawing/2014/main" id="{00000000-0008-0000-0100-00001138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4354" name="Line 8">
          <a:extLst>
            <a:ext uri="{FF2B5EF4-FFF2-40B4-BE49-F238E27FC236}">
              <a16:creationId xmlns:a16="http://schemas.microsoft.com/office/drawing/2014/main" id="{00000000-0008-0000-0100-00001238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252984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0"/>
  <sheetViews>
    <sheetView showGridLines="0" tabSelected="1" view="pageBreakPreview" zoomScaleNormal="115" zoomScaleSheetLayoutView="100" workbookViewId="0"/>
  </sheetViews>
  <sheetFormatPr defaultColWidth="10.7109375" defaultRowHeight="21.95" customHeight="1"/>
  <cols>
    <col min="1" max="1" width="39.28515625" style="5" customWidth="1"/>
    <col min="2" max="2" width="3.7109375" style="5" customWidth="1"/>
    <col min="3" max="3" width="1.7109375" style="10" customWidth="1"/>
    <col min="4" max="4" width="5.7109375" style="8" customWidth="1"/>
    <col min="5" max="5" width="1.7109375" style="5" customWidth="1"/>
    <col min="6" max="6" width="14.140625" style="8" bestFit="1" customWidth="1"/>
    <col min="7" max="7" width="1.7109375" style="8" customWidth="1"/>
    <col min="8" max="8" width="14.140625" style="8" bestFit="1" customWidth="1"/>
    <col min="9" max="9" width="1.7109375" style="33" customWidth="1"/>
    <col min="10" max="10" width="14.140625" style="8" bestFit="1" customWidth="1"/>
    <col min="11" max="11" width="1.7109375" style="8" customWidth="1"/>
    <col min="12" max="12" width="14.140625" style="8" bestFit="1" customWidth="1"/>
    <col min="13" max="13" width="1" style="21" customWidth="1"/>
    <col min="14" max="16384" width="10.7109375" style="5"/>
  </cols>
  <sheetData>
    <row r="1" spans="1:14" ht="21.95" customHeight="1">
      <c r="A1" s="1" t="s">
        <v>94</v>
      </c>
      <c r="B1" s="7"/>
      <c r="C1" s="2"/>
      <c r="D1" s="6"/>
      <c r="E1" s="7"/>
      <c r="F1" s="6"/>
      <c r="G1" s="6"/>
      <c r="H1" s="6"/>
      <c r="I1" s="48"/>
      <c r="J1" s="6"/>
      <c r="K1" s="6"/>
      <c r="L1" s="6"/>
    </row>
    <row r="2" spans="1:14" ht="21.95" customHeight="1">
      <c r="A2" s="1" t="s">
        <v>68</v>
      </c>
      <c r="B2" s="7"/>
      <c r="C2" s="2"/>
      <c r="D2" s="6"/>
      <c r="E2" s="7"/>
      <c r="F2" s="6"/>
      <c r="G2" s="6"/>
      <c r="H2" s="6"/>
      <c r="I2" s="48"/>
      <c r="J2" s="6"/>
      <c r="K2" s="6"/>
      <c r="L2" s="6"/>
    </row>
    <row r="3" spans="1:14" ht="21.95" customHeight="1">
      <c r="A3" s="1" t="s">
        <v>148</v>
      </c>
      <c r="B3" s="7"/>
      <c r="C3" s="2"/>
      <c r="D3" s="6"/>
      <c r="E3" s="7"/>
      <c r="F3" s="6"/>
      <c r="G3" s="6"/>
      <c r="H3" s="6"/>
      <c r="I3" s="48"/>
      <c r="J3" s="6"/>
      <c r="K3" s="6"/>
      <c r="L3" s="6"/>
    </row>
    <row r="4" spans="1:14" ht="21.95" customHeight="1">
      <c r="A4" s="49"/>
      <c r="C4" s="5"/>
      <c r="D4" s="5"/>
      <c r="E4" s="3"/>
      <c r="F4" s="3"/>
      <c r="G4" s="3"/>
      <c r="H4" s="3"/>
      <c r="I4" s="23"/>
      <c r="J4" s="3"/>
      <c r="K4" s="5"/>
      <c r="L4" s="5"/>
      <c r="M4" s="21" t="s">
        <v>64</v>
      </c>
    </row>
    <row r="5" spans="1:14" ht="21.95" customHeight="1">
      <c r="D5" s="10"/>
      <c r="E5" s="10"/>
      <c r="F5" s="164" t="s">
        <v>9</v>
      </c>
      <c r="G5" s="164"/>
      <c r="H5" s="164"/>
      <c r="J5" s="164" t="s">
        <v>10</v>
      </c>
      <c r="K5" s="164"/>
      <c r="L5" s="164"/>
      <c r="M5" s="33"/>
    </row>
    <row r="6" spans="1:14" ht="21.95" customHeight="1">
      <c r="A6" s="49"/>
      <c r="D6" s="14" t="s">
        <v>0</v>
      </c>
      <c r="E6" s="14"/>
      <c r="F6" s="50">
        <v>2023</v>
      </c>
      <c r="G6" s="16"/>
      <c r="H6" s="50">
        <v>2022</v>
      </c>
      <c r="I6" s="50"/>
      <c r="J6" s="50">
        <v>2023</v>
      </c>
      <c r="K6" s="16"/>
      <c r="L6" s="50">
        <v>2022</v>
      </c>
      <c r="M6" s="51"/>
      <c r="N6" s="52"/>
    </row>
    <row r="7" spans="1:14" ht="21.95" customHeight="1">
      <c r="A7" s="1" t="s">
        <v>15</v>
      </c>
      <c r="B7" s="19"/>
      <c r="D7" s="14"/>
      <c r="E7" s="14"/>
      <c r="F7" s="50"/>
      <c r="G7" s="50"/>
      <c r="H7" s="50"/>
      <c r="I7" s="53"/>
      <c r="J7" s="50"/>
      <c r="K7" s="50"/>
      <c r="L7" s="50"/>
      <c r="M7" s="54"/>
      <c r="N7" s="52"/>
    </row>
    <row r="8" spans="1:14" ht="21.95" customHeight="1">
      <c r="A8" s="1" t="s">
        <v>14</v>
      </c>
      <c r="D8" s="10"/>
      <c r="E8" s="10"/>
      <c r="G8" s="5"/>
      <c r="M8" s="4"/>
    </row>
    <row r="9" spans="1:14" ht="21.95" customHeight="1">
      <c r="A9" s="19" t="s">
        <v>12</v>
      </c>
      <c r="B9" s="19"/>
      <c r="D9" s="55">
        <v>7</v>
      </c>
      <c r="E9" s="56"/>
      <c r="F9" s="86">
        <v>520493210</v>
      </c>
      <c r="G9" s="144"/>
      <c r="H9" s="86">
        <v>338764176</v>
      </c>
      <c r="I9" s="144"/>
      <c r="J9" s="86">
        <v>46528681</v>
      </c>
      <c r="K9" s="65"/>
      <c r="L9" s="86">
        <v>71090082</v>
      </c>
      <c r="M9" s="57"/>
    </row>
    <row r="10" spans="1:14" ht="21.95" customHeight="1">
      <c r="A10" s="19" t="s">
        <v>48</v>
      </c>
      <c r="B10" s="19"/>
      <c r="D10" s="55">
        <v>8</v>
      </c>
      <c r="E10" s="56"/>
      <c r="F10" s="86">
        <v>163204969</v>
      </c>
      <c r="G10" s="144"/>
      <c r="H10" s="86">
        <v>165195658</v>
      </c>
      <c r="I10" s="144"/>
      <c r="J10" s="86">
        <v>51444201</v>
      </c>
      <c r="K10" s="65"/>
      <c r="L10" s="86">
        <v>28889846</v>
      </c>
      <c r="M10" s="58"/>
    </row>
    <row r="11" spans="1:14" ht="21.95" customHeight="1">
      <c r="A11" s="19" t="s">
        <v>127</v>
      </c>
      <c r="B11" s="19"/>
      <c r="D11" s="55">
        <v>6</v>
      </c>
      <c r="E11" s="56"/>
      <c r="F11" s="86">
        <v>0</v>
      </c>
      <c r="G11" s="144"/>
      <c r="H11" s="86">
        <v>376730160</v>
      </c>
      <c r="I11" s="144"/>
      <c r="J11" s="86">
        <v>0</v>
      </c>
      <c r="K11" s="65"/>
      <c r="L11" s="86">
        <v>0</v>
      </c>
      <c r="M11" s="58"/>
    </row>
    <row r="12" spans="1:14" ht="21.95" customHeight="1">
      <c r="A12" s="19" t="s">
        <v>13</v>
      </c>
      <c r="B12" s="19"/>
      <c r="D12" s="55">
        <v>9</v>
      </c>
      <c r="E12" s="56"/>
      <c r="F12" s="86">
        <v>61695535</v>
      </c>
      <c r="G12" s="144"/>
      <c r="H12" s="86">
        <v>119446587</v>
      </c>
      <c r="I12" s="144"/>
      <c r="J12" s="86">
        <v>11937623</v>
      </c>
      <c r="K12" s="65"/>
      <c r="L12" s="65">
        <v>84545161</v>
      </c>
      <c r="M12" s="58"/>
    </row>
    <row r="13" spans="1:14" ht="21.95" customHeight="1">
      <c r="A13" s="1" t="s">
        <v>16</v>
      </c>
      <c r="D13" s="55"/>
      <c r="E13" s="59"/>
      <c r="F13" s="60">
        <f>SUM(F9:F12)</f>
        <v>745393714</v>
      </c>
      <c r="G13" s="57"/>
      <c r="H13" s="60">
        <f>SUM(H9:H12)</f>
        <v>1000136581</v>
      </c>
      <c r="I13" s="57"/>
      <c r="J13" s="60">
        <f>SUM(J9:J12)</f>
        <v>109910505</v>
      </c>
      <c r="K13" s="58"/>
      <c r="L13" s="61">
        <f>SUM(L9:L12)</f>
        <v>184525089</v>
      </c>
      <c r="M13" s="4"/>
    </row>
    <row r="14" spans="1:14" ht="21.95" customHeight="1">
      <c r="A14" s="1" t="s">
        <v>17</v>
      </c>
      <c r="D14" s="55"/>
      <c r="E14" s="62"/>
      <c r="F14" s="63"/>
      <c r="G14" s="16"/>
      <c r="H14" s="63"/>
      <c r="I14" s="16"/>
      <c r="J14" s="63"/>
      <c r="K14" s="64"/>
      <c r="L14" s="65"/>
      <c r="M14" s="4"/>
    </row>
    <row r="15" spans="1:14" ht="21.95" customHeight="1">
      <c r="A15" s="19" t="s">
        <v>104</v>
      </c>
      <c r="B15" s="19"/>
      <c r="D15" s="59">
        <v>7</v>
      </c>
      <c r="E15" s="56"/>
      <c r="F15" s="9">
        <v>0</v>
      </c>
      <c r="G15" s="9"/>
      <c r="H15" s="9">
        <v>240047857</v>
      </c>
      <c r="I15" s="9"/>
      <c r="J15" s="9">
        <v>0</v>
      </c>
      <c r="K15" s="65"/>
      <c r="L15" s="86">
        <v>0</v>
      </c>
      <c r="M15" s="58"/>
    </row>
    <row r="16" spans="1:14" ht="21.95" customHeight="1">
      <c r="A16" s="19" t="s">
        <v>107</v>
      </c>
      <c r="B16" s="19"/>
      <c r="D16" s="59">
        <v>10</v>
      </c>
      <c r="E16" s="56"/>
      <c r="F16" s="86">
        <v>0</v>
      </c>
      <c r="G16" s="144"/>
      <c r="H16" s="86">
        <v>0</v>
      </c>
      <c r="I16" s="144"/>
      <c r="J16" s="86">
        <v>1952663941</v>
      </c>
      <c r="K16" s="65"/>
      <c r="L16" s="24">
        <v>1972011822</v>
      </c>
      <c r="M16" s="57"/>
    </row>
    <row r="17" spans="1:14" ht="21.95" customHeight="1">
      <c r="A17" s="5" t="s">
        <v>79</v>
      </c>
      <c r="D17" s="59">
        <v>11</v>
      </c>
      <c r="E17" s="56"/>
      <c r="F17" s="86">
        <v>20067971</v>
      </c>
      <c r="G17" s="144"/>
      <c r="H17" s="86">
        <v>11755218</v>
      </c>
      <c r="I17" s="144"/>
      <c r="J17" s="86">
        <v>65701</v>
      </c>
      <c r="K17" s="65"/>
      <c r="L17" s="65">
        <v>42110</v>
      </c>
      <c r="M17" s="58"/>
    </row>
    <row r="18" spans="1:14" ht="21.95" customHeight="1">
      <c r="A18" s="5" t="s">
        <v>112</v>
      </c>
      <c r="D18" s="59"/>
      <c r="E18" s="56"/>
      <c r="F18" s="86">
        <v>626151</v>
      </c>
      <c r="G18" s="144"/>
      <c r="H18" s="86">
        <v>755349</v>
      </c>
      <c r="I18" s="144"/>
      <c r="J18" s="86">
        <v>626151</v>
      </c>
      <c r="K18" s="65"/>
      <c r="L18" s="65">
        <v>755349</v>
      </c>
      <c r="M18" s="58"/>
    </row>
    <row r="19" spans="1:14" ht="21.95" customHeight="1">
      <c r="A19" s="5" t="s">
        <v>49</v>
      </c>
      <c r="D19" s="59">
        <v>12</v>
      </c>
      <c r="E19" s="56"/>
      <c r="F19" s="86">
        <v>1115191169</v>
      </c>
      <c r="G19" s="144"/>
      <c r="H19" s="86">
        <v>994739964</v>
      </c>
      <c r="I19" s="144"/>
      <c r="J19" s="86">
        <v>0</v>
      </c>
      <c r="K19" s="65"/>
      <c r="L19" s="24">
        <v>0</v>
      </c>
      <c r="M19" s="58"/>
    </row>
    <row r="20" spans="1:14" ht="21.95" customHeight="1">
      <c r="A20" s="5" t="s">
        <v>96</v>
      </c>
      <c r="D20" s="59"/>
      <c r="E20" s="56"/>
      <c r="F20" s="86">
        <v>100153</v>
      </c>
      <c r="G20" s="144"/>
      <c r="H20" s="86">
        <v>1870786</v>
      </c>
      <c r="I20" s="144"/>
      <c r="J20" s="86">
        <v>100153</v>
      </c>
      <c r="K20" s="144"/>
      <c r="L20" s="86">
        <v>93587</v>
      </c>
      <c r="M20" s="58"/>
    </row>
    <row r="21" spans="1:14" ht="21.95" customHeight="1">
      <c r="A21" s="1" t="s">
        <v>18</v>
      </c>
      <c r="D21" s="66"/>
      <c r="E21" s="56"/>
      <c r="F21" s="67">
        <f>SUM(F14:F20)</f>
        <v>1135985444</v>
      </c>
      <c r="G21" s="9"/>
      <c r="H21" s="67">
        <f>SUM(H14:H20)</f>
        <v>1249169174</v>
      </c>
      <c r="I21" s="68"/>
      <c r="J21" s="67">
        <f>SUM(J14:J20)</f>
        <v>1953455946</v>
      </c>
      <c r="K21" s="65"/>
      <c r="L21" s="67">
        <f>SUM(L14:L20)</f>
        <v>1972902868</v>
      </c>
      <c r="M21" s="69"/>
    </row>
    <row r="22" spans="1:14" ht="21.95" customHeight="1" thickBot="1">
      <c r="A22" s="1" t="s">
        <v>19</v>
      </c>
      <c r="D22" s="59"/>
      <c r="E22" s="59"/>
      <c r="F22" s="70">
        <f>SUM(F13+F21)</f>
        <v>1881379158</v>
      </c>
      <c r="G22" s="58"/>
      <c r="H22" s="70">
        <f>SUM(H13+H21)</f>
        <v>2249305755</v>
      </c>
      <c r="I22" s="58"/>
      <c r="J22" s="70">
        <f>SUM(J13+J21)</f>
        <v>2063366451</v>
      </c>
      <c r="K22" s="58"/>
      <c r="L22" s="70">
        <f>SUM(L13+L21)</f>
        <v>2157427957</v>
      </c>
      <c r="M22" s="58"/>
    </row>
    <row r="23" spans="1:14" ht="21.95" customHeight="1" thickTop="1">
      <c r="D23" s="71"/>
      <c r="E23" s="71"/>
      <c r="F23" s="71"/>
      <c r="G23" s="71"/>
      <c r="H23" s="71"/>
      <c r="I23" s="72"/>
      <c r="J23" s="71"/>
      <c r="K23" s="71"/>
      <c r="L23" s="71"/>
      <c r="M23" s="4"/>
    </row>
    <row r="24" spans="1:14" ht="21.95" customHeight="1">
      <c r="A24" s="5" t="s">
        <v>1</v>
      </c>
      <c r="M24" s="4"/>
    </row>
    <row r="25" spans="1:14" ht="21.95" customHeight="1">
      <c r="A25" s="1" t="s">
        <v>94</v>
      </c>
      <c r="B25" s="7"/>
      <c r="C25" s="2"/>
      <c r="D25" s="6"/>
      <c r="E25" s="7"/>
      <c r="F25" s="6"/>
      <c r="G25" s="6"/>
      <c r="H25" s="6"/>
      <c r="I25" s="48"/>
      <c r="J25" s="6"/>
      <c r="K25" s="6"/>
      <c r="L25" s="6"/>
      <c r="M25" s="4"/>
    </row>
    <row r="26" spans="1:14" ht="21.95" customHeight="1">
      <c r="A26" s="1" t="s">
        <v>53</v>
      </c>
      <c r="B26" s="7"/>
      <c r="C26" s="2"/>
      <c r="D26" s="6"/>
      <c r="E26" s="7"/>
      <c r="F26" s="6"/>
      <c r="G26" s="6"/>
      <c r="H26" s="6"/>
      <c r="I26" s="48"/>
      <c r="J26" s="6"/>
      <c r="K26" s="6"/>
      <c r="L26" s="6"/>
      <c r="M26" s="4"/>
    </row>
    <row r="27" spans="1:14" ht="21.95" customHeight="1">
      <c r="A27" s="1" t="s">
        <v>148</v>
      </c>
      <c r="B27" s="7"/>
      <c r="C27" s="2"/>
      <c r="D27" s="6"/>
      <c r="E27" s="7"/>
      <c r="F27" s="6"/>
      <c r="G27" s="6"/>
      <c r="H27" s="6"/>
      <c r="I27" s="48"/>
      <c r="J27" s="6"/>
      <c r="K27" s="6"/>
      <c r="L27" s="6"/>
    </row>
    <row r="28" spans="1:14" ht="21.95" customHeight="1">
      <c r="A28" s="49"/>
      <c r="C28" s="5"/>
      <c r="D28" s="5"/>
      <c r="E28" s="3"/>
      <c r="F28" s="3"/>
      <c r="G28" s="3"/>
      <c r="H28" s="3"/>
      <c r="I28" s="23"/>
      <c r="J28" s="3"/>
      <c r="K28" s="5"/>
      <c r="L28" s="5"/>
      <c r="M28" s="21" t="s">
        <v>64</v>
      </c>
    </row>
    <row r="29" spans="1:14" ht="21.95" customHeight="1">
      <c r="D29" s="10"/>
      <c r="E29" s="10"/>
      <c r="F29" s="164" t="s">
        <v>9</v>
      </c>
      <c r="G29" s="164"/>
      <c r="H29" s="164"/>
      <c r="J29" s="164" t="s">
        <v>10</v>
      </c>
      <c r="K29" s="164"/>
      <c r="L29" s="164"/>
      <c r="M29" s="33"/>
    </row>
    <row r="30" spans="1:14" ht="21.95" customHeight="1">
      <c r="A30" s="49"/>
      <c r="D30" s="14" t="s">
        <v>0</v>
      </c>
      <c r="E30" s="14"/>
      <c r="F30" s="50">
        <v>2023</v>
      </c>
      <c r="G30" s="16"/>
      <c r="H30" s="50">
        <v>2022</v>
      </c>
      <c r="I30" s="50"/>
      <c r="J30" s="50">
        <v>2023</v>
      </c>
      <c r="K30" s="16"/>
      <c r="L30" s="50">
        <v>2022</v>
      </c>
      <c r="M30" s="51"/>
      <c r="N30" s="52"/>
    </row>
    <row r="31" spans="1:14" ht="21.95" customHeight="1">
      <c r="A31" s="1" t="s">
        <v>21</v>
      </c>
      <c r="D31" s="10"/>
      <c r="E31" s="10"/>
      <c r="G31" s="5"/>
      <c r="H31" s="5"/>
      <c r="M31" s="4"/>
    </row>
    <row r="32" spans="1:14" ht="21.95" customHeight="1">
      <c r="A32" s="1" t="s">
        <v>20</v>
      </c>
      <c r="D32" s="10"/>
      <c r="E32" s="10"/>
      <c r="G32" s="5"/>
      <c r="H32" s="5"/>
      <c r="M32" s="4"/>
    </row>
    <row r="33" spans="1:33" ht="21.95" customHeight="1">
      <c r="A33" s="5" t="s">
        <v>50</v>
      </c>
      <c r="D33" s="59">
        <v>13</v>
      </c>
      <c r="E33" s="69"/>
      <c r="F33" s="86">
        <v>220925772</v>
      </c>
      <c r="G33" s="86"/>
      <c r="H33" s="86">
        <v>180287202</v>
      </c>
      <c r="I33" s="86"/>
      <c r="J33" s="86">
        <v>30991160</v>
      </c>
      <c r="K33" s="24"/>
      <c r="L33" s="24">
        <v>21163544</v>
      </c>
      <c r="M33" s="73"/>
    </row>
    <row r="34" spans="1:33" ht="21.95" customHeight="1">
      <c r="A34" s="5" t="s">
        <v>131</v>
      </c>
      <c r="D34" s="59">
        <v>6</v>
      </c>
      <c r="E34" s="69"/>
      <c r="F34" s="86">
        <v>0</v>
      </c>
      <c r="G34" s="86"/>
      <c r="H34" s="86">
        <v>258719219</v>
      </c>
      <c r="I34" s="86"/>
      <c r="J34" s="86">
        <v>0</v>
      </c>
      <c r="K34" s="86"/>
      <c r="L34" s="24">
        <v>258719219</v>
      </c>
      <c r="M34" s="73"/>
    </row>
    <row r="35" spans="1:33" ht="21.95" customHeight="1">
      <c r="A35" s="5" t="s">
        <v>192</v>
      </c>
      <c r="D35" s="59"/>
      <c r="E35" s="69"/>
      <c r="F35" s="86"/>
      <c r="G35" s="86"/>
      <c r="H35" s="86"/>
      <c r="I35" s="86"/>
      <c r="J35" s="86"/>
      <c r="K35" s="86"/>
      <c r="L35" s="24"/>
      <c r="M35" s="73"/>
    </row>
    <row r="36" spans="1:33" ht="21.95" customHeight="1">
      <c r="A36" s="5" t="s">
        <v>193</v>
      </c>
      <c r="D36" s="59">
        <v>14</v>
      </c>
      <c r="E36" s="69"/>
      <c r="F36" s="86">
        <v>0</v>
      </c>
      <c r="G36" s="86"/>
      <c r="H36" s="86">
        <v>429610632</v>
      </c>
      <c r="I36" s="86"/>
      <c r="J36" s="86">
        <v>0</v>
      </c>
      <c r="K36" s="24"/>
      <c r="L36" s="24">
        <v>429610632</v>
      </c>
      <c r="M36" s="73"/>
      <c r="AG36" s="5" t="s">
        <v>64</v>
      </c>
    </row>
    <row r="37" spans="1:33" ht="21.95" customHeight="1">
      <c r="A37" s="5" t="s">
        <v>113</v>
      </c>
      <c r="D37" s="59"/>
      <c r="E37" s="69"/>
      <c r="F37" s="86">
        <v>72552</v>
      </c>
      <c r="G37" s="86"/>
      <c r="H37" s="86">
        <v>60911</v>
      </c>
      <c r="I37" s="86"/>
      <c r="J37" s="86">
        <v>72552</v>
      </c>
      <c r="K37" s="24"/>
      <c r="L37" s="24">
        <v>60911</v>
      </c>
      <c r="M37" s="73"/>
    </row>
    <row r="38" spans="1:33" ht="21.95" customHeight="1">
      <c r="A38" s="154" t="s">
        <v>159</v>
      </c>
      <c r="D38" s="59"/>
      <c r="E38" s="69"/>
      <c r="F38" s="86"/>
      <c r="G38" s="86"/>
      <c r="H38" s="86"/>
      <c r="I38" s="86"/>
      <c r="J38" s="86"/>
      <c r="K38" s="24"/>
      <c r="L38" s="24"/>
      <c r="M38" s="73"/>
    </row>
    <row r="39" spans="1:33" ht="21.95" customHeight="1">
      <c r="A39" s="154" t="s">
        <v>160</v>
      </c>
      <c r="B39" s="154"/>
      <c r="D39" s="59">
        <v>16</v>
      </c>
      <c r="E39" s="69"/>
      <c r="F39" s="86">
        <v>17351213</v>
      </c>
      <c r="G39" s="86"/>
      <c r="H39" s="86">
        <v>0</v>
      </c>
      <c r="I39" s="86"/>
      <c r="J39" s="86">
        <v>0</v>
      </c>
      <c r="K39" s="24"/>
      <c r="L39" s="24">
        <v>0</v>
      </c>
      <c r="M39" s="73"/>
    </row>
    <row r="40" spans="1:33" ht="21.95" customHeight="1">
      <c r="A40" s="5" t="s">
        <v>61</v>
      </c>
      <c r="D40" s="59"/>
      <c r="E40" s="69"/>
      <c r="F40" s="86">
        <v>82389215</v>
      </c>
      <c r="G40" s="86"/>
      <c r="H40" s="86">
        <v>24718584</v>
      </c>
      <c r="I40" s="86"/>
      <c r="J40" s="86">
        <v>0</v>
      </c>
      <c r="K40" s="24"/>
      <c r="L40" s="86">
        <v>0</v>
      </c>
      <c r="M40" s="73"/>
    </row>
    <row r="41" spans="1:33" ht="21.95" customHeight="1">
      <c r="A41" s="5" t="s">
        <v>114</v>
      </c>
      <c r="D41" s="59"/>
      <c r="E41" s="69"/>
      <c r="F41" s="86">
        <v>17686935</v>
      </c>
      <c r="G41" s="86"/>
      <c r="H41" s="86">
        <v>16946281</v>
      </c>
      <c r="I41" s="86"/>
      <c r="J41" s="86">
        <v>0</v>
      </c>
      <c r="K41" s="24"/>
      <c r="L41" s="86">
        <v>0</v>
      </c>
      <c r="M41" s="73"/>
    </row>
    <row r="42" spans="1:33" ht="21.95" customHeight="1">
      <c r="A42" s="5" t="s">
        <v>22</v>
      </c>
      <c r="D42" s="10">
        <v>15</v>
      </c>
      <c r="E42" s="69"/>
      <c r="F42" s="86">
        <v>7442328</v>
      </c>
      <c r="G42" s="86"/>
      <c r="H42" s="86">
        <v>6752536</v>
      </c>
      <c r="I42" s="86"/>
      <c r="J42" s="86">
        <v>2207751</v>
      </c>
      <c r="K42" s="24"/>
      <c r="L42" s="86">
        <v>150012225</v>
      </c>
      <c r="M42" s="73"/>
    </row>
    <row r="43" spans="1:33" ht="21.95" customHeight="1">
      <c r="A43" s="1" t="s">
        <v>23</v>
      </c>
      <c r="D43" s="10"/>
      <c r="E43" s="10"/>
      <c r="F43" s="60">
        <f>SUM(F33:F42)</f>
        <v>345868015</v>
      </c>
      <c r="G43" s="58"/>
      <c r="H43" s="60">
        <f>SUM(H33:H42)</f>
        <v>917095365</v>
      </c>
      <c r="I43" s="58"/>
      <c r="J43" s="60">
        <f>SUM(J33:J42)</f>
        <v>33271463</v>
      </c>
      <c r="K43" s="58"/>
      <c r="L43" s="60">
        <f>SUM(L33:L42)</f>
        <v>859566531</v>
      </c>
      <c r="M43" s="4"/>
    </row>
    <row r="44" spans="1:33" ht="21.95" customHeight="1">
      <c r="A44" s="1" t="s">
        <v>24</v>
      </c>
      <c r="D44" s="59"/>
      <c r="E44" s="10"/>
      <c r="F44" s="58"/>
      <c r="G44" s="58"/>
      <c r="H44" s="58"/>
      <c r="I44" s="58"/>
      <c r="J44" s="58"/>
      <c r="K44" s="58"/>
      <c r="L44" s="58"/>
      <c r="M44" s="4"/>
    </row>
    <row r="45" spans="1:33" ht="21.95" customHeight="1">
      <c r="A45" s="5" t="s">
        <v>88</v>
      </c>
      <c r="D45" s="59"/>
      <c r="E45" s="69"/>
      <c r="F45" s="73"/>
      <c r="G45" s="74"/>
      <c r="H45" s="73"/>
      <c r="I45" s="74"/>
      <c r="J45" s="73"/>
      <c r="K45" s="74"/>
      <c r="L45" s="73"/>
      <c r="M45" s="73"/>
    </row>
    <row r="46" spans="1:33" ht="21.95" customHeight="1">
      <c r="A46" s="5" t="s">
        <v>63</v>
      </c>
      <c r="D46" s="59">
        <v>14</v>
      </c>
      <c r="E46" s="145"/>
      <c r="F46" s="22">
        <v>0</v>
      </c>
      <c r="G46" s="22"/>
      <c r="H46" s="22">
        <v>740153796</v>
      </c>
      <c r="I46" s="22"/>
      <c r="J46" s="22">
        <v>0</v>
      </c>
      <c r="K46" s="24"/>
      <c r="L46" s="24">
        <v>740153796</v>
      </c>
      <c r="M46" s="73"/>
    </row>
    <row r="47" spans="1:33" ht="21.95" customHeight="1">
      <c r="A47" s="5" t="s">
        <v>115</v>
      </c>
      <c r="D47" s="59"/>
      <c r="E47" s="145"/>
      <c r="F47" s="22">
        <v>594807</v>
      </c>
      <c r="G47" s="22"/>
      <c r="H47" s="22">
        <v>690056</v>
      </c>
      <c r="I47" s="22"/>
      <c r="J47" s="22">
        <v>594807</v>
      </c>
      <c r="K47" s="24"/>
      <c r="L47" s="24">
        <v>690056</v>
      </c>
      <c r="M47" s="73"/>
    </row>
    <row r="48" spans="1:33" ht="21.95" customHeight="1">
      <c r="A48" s="76" t="s">
        <v>201</v>
      </c>
      <c r="D48" s="59"/>
      <c r="E48" s="145"/>
      <c r="F48" s="22"/>
      <c r="G48" s="22"/>
      <c r="H48" s="22"/>
      <c r="I48" s="22"/>
      <c r="J48" s="22"/>
      <c r="K48" s="24"/>
      <c r="L48" s="24"/>
      <c r="M48" s="73"/>
    </row>
    <row r="49" spans="1:13" ht="21.95" customHeight="1">
      <c r="A49" s="76" t="s">
        <v>63</v>
      </c>
      <c r="D49" s="59">
        <v>16</v>
      </c>
      <c r="E49" s="145"/>
      <c r="F49" s="22">
        <v>152307932</v>
      </c>
      <c r="G49" s="22"/>
      <c r="H49" s="22">
        <v>133937025</v>
      </c>
      <c r="I49" s="22"/>
      <c r="J49" s="22">
        <v>0</v>
      </c>
      <c r="K49" s="24"/>
      <c r="L49" s="24">
        <v>0</v>
      </c>
      <c r="M49" s="73"/>
    </row>
    <row r="50" spans="1:13" ht="21.95" customHeight="1">
      <c r="A50" s="5" t="s">
        <v>72</v>
      </c>
      <c r="D50" s="10">
        <v>17</v>
      </c>
      <c r="E50" s="145"/>
      <c r="F50" s="22">
        <v>25192385</v>
      </c>
      <c r="G50" s="22"/>
      <c r="H50" s="22">
        <v>25248242</v>
      </c>
      <c r="I50" s="22"/>
      <c r="J50" s="22">
        <v>12292051</v>
      </c>
      <c r="K50" s="24"/>
      <c r="L50" s="24">
        <v>11661294</v>
      </c>
      <c r="M50" s="73"/>
    </row>
    <row r="51" spans="1:13" ht="21.95" customHeight="1">
      <c r="A51" s="5" t="s">
        <v>73</v>
      </c>
      <c r="D51" s="10">
        <v>23</v>
      </c>
      <c r="E51" s="145"/>
      <c r="F51" s="158">
        <v>81551516</v>
      </c>
      <c r="G51" s="22"/>
      <c r="H51" s="158">
        <v>93044144</v>
      </c>
      <c r="I51" s="22"/>
      <c r="J51" s="158">
        <v>0</v>
      </c>
      <c r="K51" s="24"/>
      <c r="L51" s="158">
        <v>0</v>
      </c>
      <c r="M51" s="73"/>
    </row>
    <row r="52" spans="1:13" ht="21.95" customHeight="1">
      <c r="A52" s="1" t="s">
        <v>25</v>
      </c>
      <c r="D52" s="10"/>
      <c r="E52" s="10"/>
      <c r="F52" s="77">
        <f>SUM(F44:F51)</f>
        <v>259646640</v>
      </c>
      <c r="G52" s="58"/>
      <c r="H52" s="77">
        <f>SUM(H44:H51)</f>
        <v>993073263</v>
      </c>
      <c r="I52" s="58"/>
      <c r="J52" s="77">
        <f>SUM(J44:J51)</f>
        <v>12886858</v>
      </c>
      <c r="K52" s="58"/>
      <c r="L52" s="77">
        <f>SUM(L44:L51)</f>
        <v>752505146</v>
      </c>
      <c r="M52" s="4"/>
    </row>
    <row r="53" spans="1:13" ht="21.95" customHeight="1">
      <c r="A53" s="1" t="s">
        <v>26</v>
      </c>
      <c r="D53" s="10"/>
      <c r="E53" s="10"/>
      <c r="F53" s="78">
        <f>SUM(F43,F52)</f>
        <v>605514655</v>
      </c>
      <c r="G53" s="58"/>
      <c r="H53" s="78">
        <f>SUM(H43,H52)</f>
        <v>1910168628</v>
      </c>
      <c r="I53" s="74"/>
      <c r="J53" s="78">
        <f>SUM(J43,J52)</f>
        <v>46158321</v>
      </c>
      <c r="K53" s="74"/>
      <c r="L53" s="78">
        <f>SUM(L43,L52)</f>
        <v>1612071677</v>
      </c>
      <c r="M53" s="4"/>
    </row>
    <row r="54" spans="1:13" ht="21.95" customHeight="1">
      <c r="D54" s="71"/>
      <c r="E54" s="71"/>
      <c r="F54" s="71"/>
      <c r="G54" s="71"/>
      <c r="H54" s="71"/>
      <c r="I54" s="72"/>
      <c r="J54" s="71"/>
      <c r="K54" s="71"/>
      <c r="L54" s="71"/>
      <c r="M54" s="4"/>
    </row>
    <row r="55" spans="1:13" ht="21.95" customHeight="1">
      <c r="A55" s="5" t="s">
        <v>1</v>
      </c>
      <c r="M55" s="4"/>
    </row>
    <row r="56" spans="1:13" ht="21.95" customHeight="1">
      <c r="M56" s="4"/>
    </row>
    <row r="57" spans="1:13" ht="21.95" customHeight="1">
      <c r="M57" s="4"/>
    </row>
    <row r="58" spans="1:13" ht="21.95" customHeight="1">
      <c r="M58" s="4"/>
    </row>
    <row r="59" spans="1:13" ht="21.95" customHeight="1">
      <c r="M59" s="4"/>
    </row>
    <row r="60" spans="1:13" ht="21.95" customHeight="1">
      <c r="A60" s="1" t="s">
        <v>94</v>
      </c>
      <c r="B60" s="7"/>
      <c r="C60" s="2"/>
      <c r="D60" s="6"/>
      <c r="E60" s="7"/>
      <c r="F60" s="6"/>
      <c r="G60" s="6"/>
      <c r="H60" s="6"/>
      <c r="I60" s="48"/>
      <c r="J60" s="6"/>
      <c r="K60" s="6"/>
      <c r="L60" s="6"/>
      <c r="M60" s="4"/>
    </row>
    <row r="61" spans="1:13" ht="21.95" customHeight="1">
      <c r="A61" s="1" t="s">
        <v>53</v>
      </c>
      <c r="B61" s="7"/>
      <c r="C61" s="2"/>
      <c r="D61" s="6"/>
      <c r="E61" s="7"/>
      <c r="F61" s="6"/>
      <c r="G61" s="6"/>
      <c r="H61" s="6"/>
      <c r="I61" s="48"/>
      <c r="J61" s="6"/>
      <c r="K61" s="6"/>
      <c r="L61" s="6"/>
      <c r="M61" s="4"/>
    </row>
    <row r="62" spans="1:13" ht="21.95" customHeight="1">
      <c r="A62" s="1" t="s">
        <v>148</v>
      </c>
      <c r="B62" s="7"/>
      <c r="C62" s="2"/>
      <c r="D62" s="6"/>
      <c r="E62" s="7"/>
      <c r="F62" s="6"/>
      <c r="G62" s="6"/>
      <c r="H62" s="6"/>
      <c r="I62" s="48"/>
      <c r="J62" s="6"/>
      <c r="K62" s="6"/>
      <c r="L62" s="6"/>
    </row>
    <row r="63" spans="1:13" ht="21.95" customHeight="1">
      <c r="A63" s="49"/>
      <c r="C63" s="5"/>
      <c r="D63" s="5"/>
      <c r="E63" s="3"/>
      <c r="F63" s="3"/>
      <c r="G63" s="3"/>
      <c r="H63" s="3"/>
      <c r="I63" s="23"/>
      <c r="J63" s="3"/>
      <c r="K63" s="5"/>
      <c r="L63" s="5"/>
      <c r="M63" s="21" t="s">
        <v>64</v>
      </c>
    </row>
    <row r="64" spans="1:13" ht="21.95" customHeight="1">
      <c r="D64" s="10"/>
      <c r="E64" s="10"/>
      <c r="F64" s="164" t="s">
        <v>9</v>
      </c>
      <c r="G64" s="164"/>
      <c r="H64" s="164"/>
      <c r="J64" s="164" t="s">
        <v>10</v>
      </c>
      <c r="K64" s="164"/>
      <c r="L64" s="164"/>
      <c r="M64" s="33"/>
    </row>
    <row r="65" spans="1:14" ht="21.95" customHeight="1">
      <c r="A65" s="49"/>
      <c r="D65" s="14" t="s">
        <v>0</v>
      </c>
      <c r="E65" s="14"/>
      <c r="F65" s="50">
        <v>2023</v>
      </c>
      <c r="G65" s="16"/>
      <c r="H65" s="50">
        <v>2022</v>
      </c>
      <c r="I65" s="50"/>
      <c r="J65" s="50">
        <v>2023</v>
      </c>
      <c r="K65" s="16"/>
      <c r="L65" s="50">
        <v>2022</v>
      </c>
      <c r="M65" s="51"/>
      <c r="N65" s="52"/>
    </row>
    <row r="66" spans="1:14" ht="21.95" customHeight="1">
      <c r="A66" s="1" t="s">
        <v>89</v>
      </c>
      <c r="D66" s="10"/>
      <c r="E66" s="10"/>
      <c r="G66" s="5"/>
      <c r="H66" s="5"/>
      <c r="M66" s="4"/>
    </row>
    <row r="67" spans="1:14" ht="21.95" customHeight="1">
      <c r="A67" s="1" t="s">
        <v>27</v>
      </c>
      <c r="D67" s="10"/>
      <c r="E67" s="10"/>
      <c r="G67" s="5"/>
      <c r="H67" s="5"/>
      <c r="M67" s="4"/>
    </row>
    <row r="68" spans="1:14" ht="21.95" customHeight="1">
      <c r="A68" s="5" t="s">
        <v>3</v>
      </c>
      <c r="D68" s="59">
        <v>18</v>
      </c>
      <c r="E68" s="10"/>
      <c r="G68" s="5"/>
      <c r="H68" s="5"/>
      <c r="M68" s="4"/>
    </row>
    <row r="69" spans="1:14" ht="21.95" customHeight="1">
      <c r="A69" s="5" t="s">
        <v>28</v>
      </c>
      <c r="D69" s="69"/>
      <c r="E69" s="10"/>
      <c r="G69" s="5"/>
      <c r="H69" s="5"/>
      <c r="M69" s="4"/>
    </row>
    <row r="70" spans="1:14" ht="21.95" customHeight="1" thickBot="1">
      <c r="A70" s="5" t="s">
        <v>105</v>
      </c>
      <c r="D70" s="69"/>
      <c r="E70" s="10"/>
      <c r="F70" s="79">
        <v>320000000</v>
      </c>
      <c r="G70" s="80"/>
      <c r="H70" s="79">
        <v>320000000</v>
      </c>
      <c r="I70" s="81"/>
      <c r="J70" s="79">
        <v>320000000</v>
      </c>
      <c r="K70" s="65"/>
      <c r="L70" s="79">
        <v>320000000</v>
      </c>
      <c r="M70" s="4"/>
    </row>
    <row r="71" spans="1:14" ht="21.95" customHeight="1" thickTop="1">
      <c r="A71" s="5" t="s">
        <v>65</v>
      </c>
      <c r="D71" s="59"/>
      <c r="E71" s="10"/>
      <c r="F71" s="74"/>
      <c r="G71" s="74"/>
      <c r="H71" s="74"/>
      <c r="I71" s="74"/>
      <c r="J71" s="74"/>
      <c r="K71" s="73"/>
      <c r="L71" s="74"/>
      <c r="M71" s="4"/>
    </row>
    <row r="72" spans="1:14" ht="21.95" customHeight="1">
      <c r="A72" s="5" t="s">
        <v>105</v>
      </c>
      <c r="D72" s="59"/>
      <c r="E72" s="10"/>
      <c r="F72" s="74"/>
      <c r="G72" s="74"/>
      <c r="H72" s="74"/>
      <c r="I72" s="74"/>
      <c r="J72" s="74"/>
      <c r="K72" s="73"/>
      <c r="L72" s="74"/>
      <c r="M72" s="4"/>
    </row>
    <row r="73" spans="1:14" ht="21.95" customHeight="1">
      <c r="A73" s="5" t="s">
        <v>194</v>
      </c>
      <c r="D73" s="59"/>
      <c r="E73" s="10"/>
      <c r="F73" s="74"/>
      <c r="G73" s="74"/>
      <c r="H73" s="74"/>
      <c r="I73" s="74"/>
      <c r="J73" s="74"/>
      <c r="K73" s="73"/>
      <c r="L73" s="74"/>
      <c r="M73" s="4"/>
    </row>
    <row r="74" spans="1:14" ht="21.95" customHeight="1">
      <c r="A74" s="5" t="s">
        <v>180</v>
      </c>
      <c r="D74" s="82"/>
      <c r="E74" s="59"/>
      <c r="F74" s="74">
        <f>'ce-conso'!C25</f>
        <v>320000000</v>
      </c>
      <c r="G74" s="74"/>
      <c r="H74" s="74">
        <f>'ce-conso'!C16</f>
        <v>288000000</v>
      </c>
      <c r="I74" s="74"/>
      <c r="J74" s="24">
        <f>'Accs-Coy'!D25</f>
        <v>320000000</v>
      </c>
      <c r="K74" s="24"/>
      <c r="L74" s="24">
        <f>'Accs-Coy'!D16</f>
        <v>288000000</v>
      </c>
      <c r="M74" s="73"/>
    </row>
    <row r="75" spans="1:14" ht="21.95" customHeight="1">
      <c r="A75" s="154" t="s">
        <v>161</v>
      </c>
      <c r="D75" s="59">
        <v>18</v>
      </c>
      <c r="E75" s="59"/>
      <c r="F75" s="74">
        <f>'ce-conso'!E25</f>
        <v>1162720000</v>
      </c>
      <c r="G75" s="74"/>
      <c r="H75" s="74">
        <f>'ce-conso'!E16</f>
        <v>0</v>
      </c>
      <c r="I75" s="74"/>
      <c r="J75" s="24">
        <f>'Accs-Coy'!F25</f>
        <v>1162720000</v>
      </c>
      <c r="K75" s="24"/>
      <c r="L75" s="24">
        <f>'Accs-Coy'!F16</f>
        <v>0</v>
      </c>
      <c r="M75" s="73"/>
    </row>
    <row r="76" spans="1:14" ht="21.95" customHeight="1">
      <c r="A76" s="83" t="s">
        <v>97</v>
      </c>
      <c r="D76" s="82"/>
      <c r="E76" s="59"/>
      <c r="F76" s="74"/>
      <c r="G76" s="74"/>
      <c r="H76" s="74"/>
      <c r="I76" s="74"/>
      <c r="J76" s="24"/>
      <c r="K76" s="24"/>
      <c r="L76" s="24"/>
      <c r="M76" s="73"/>
    </row>
    <row r="77" spans="1:14" ht="21.95" customHeight="1">
      <c r="A77" s="83" t="s">
        <v>98</v>
      </c>
      <c r="D77" s="82"/>
      <c r="E77" s="59"/>
      <c r="F77" s="74">
        <f>'ce-conso'!G25</f>
        <v>-23313979</v>
      </c>
      <c r="G77" s="74"/>
      <c r="H77" s="74">
        <f>'ce-conso'!G18</f>
        <v>-23313979</v>
      </c>
      <c r="I77" s="74"/>
      <c r="J77" s="24">
        <v>0</v>
      </c>
      <c r="K77" s="24"/>
      <c r="L77" s="24">
        <v>0</v>
      </c>
      <c r="M77" s="73"/>
    </row>
    <row r="78" spans="1:14" ht="21.95" customHeight="1">
      <c r="A78" s="5" t="s">
        <v>185</v>
      </c>
      <c r="D78" s="82"/>
      <c r="E78" s="59"/>
      <c r="F78" s="74"/>
      <c r="G78" s="74"/>
      <c r="H78" s="74"/>
      <c r="I78" s="74"/>
      <c r="J78" s="24"/>
      <c r="K78" s="24"/>
      <c r="L78" s="24"/>
      <c r="M78" s="73"/>
    </row>
    <row r="79" spans="1:14" ht="21.95" customHeight="1">
      <c r="A79" s="5" t="s">
        <v>85</v>
      </c>
      <c r="D79" s="59">
        <v>19</v>
      </c>
      <c r="E79" s="59"/>
      <c r="F79" s="74">
        <f>'ce-conso'!I25</f>
        <v>32000000</v>
      </c>
      <c r="G79" s="74"/>
      <c r="H79" s="74">
        <f>'ce-conso'!I16</f>
        <v>32000000</v>
      </c>
      <c r="I79" s="74"/>
      <c r="J79" s="24">
        <f>'Accs-Coy'!H25</f>
        <v>32000000</v>
      </c>
      <c r="K79" s="24"/>
      <c r="L79" s="20">
        <f>'Accs-Coy'!H16</f>
        <v>32000000</v>
      </c>
      <c r="M79" s="73"/>
    </row>
    <row r="80" spans="1:14" ht="21.95" customHeight="1">
      <c r="A80" s="5" t="s">
        <v>186</v>
      </c>
      <c r="D80" s="59"/>
      <c r="E80" s="59"/>
      <c r="F80" s="73">
        <f>'ce-conso'!K25</f>
        <v>-181297261</v>
      </c>
      <c r="G80" s="74"/>
      <c r="H80" s="74">
        <f>'ce-conso'!K16</f>
        <v>27140704</v>
      </c>
      <c r="I80" s="74"/>
      <c r="J80" s="24">
        <f>'Accs-Coy'!J25</f>
        <v>525781858</v>
      </c>
      <c r="K80" s="24"/>
      <c r="L80" s="24">
        <f>'Accs-Coy'!J16</f>
        <v>191878463</v>
      </c>
      <c r="M80" s="84"/>
    </row>
    <row r="81" spans="1:13" ht="21.95" customHeight="1">
      <c r="A81" s="5" t="s">
        <v>47</v>
      </c>
      <c r="D81" s="59"/>
      <c r="E81" s="59"/>
      <c r="F81" s="85">
        <f>'ce-conso'!M25</f>
        <v>-34244257</v>
      </c>
      <c r="G81" s="86"/>
      <c r="H81" s="85">
        <f>'ce-conso'!M18</f>
        <v>15310402</v>
      </c>
      <c r="I81" s="35"/>
      <c r="J81" s="85">
        <f>'Accs-Coy'!L25</f>
        <v>-23293728</v>
      </c>
      <c r="K81" s="24"/>
      <c r="L81" s="85">
        <f>'Accs-Coy'!L16</f>
        <v>33477817</v>
      </c>
      <c r="M81" s="84"/>
    </row>
    <row r="82" spans="1:13" ht="21.95" customHeight="1">
      <c r="A82" s="1" t="s">
        <v>29</v>
      </c>
      <c r="D82" s="10"/>
      <c r="E82" s="10"/>
      <c r="F82" s="87">
        <f>SUM(F74:F81)</f>
        <v>1275864503</v>
      </c>
      <c r="G82" s="9"/>
      <c r="H82" s="87">
        <f>SUM(H74:H81)</f>
        <v>339137127</v>
      </c>
      <c r="I82" s="35"/>
      <c r="J82" s="87">
        <f>SUM(J74:J81)</f>
        <v>2017208130</v>
      </c>
      <c r="K82" s="24"/>
      <c r="L82" s="87">
        <f>SUM(L74:L81)</f>
        <v>545356280</v>
      </c>
      <c r="M82" s="88"/>
    </row>
    <row r="83" spans="1:13" ht="21.95" customHeight="1" thickBot="1">
      <c r="A83" s="1" t="s">
        <v>30</v>
      </c>
      <c r="D83" s="10"/>
      <c r="E83" s="10"/>
      <c r="F83" s="89">
        <f>SUM(F82,F53)</f>
        <v>1881379158</v>
      </c>
      <c r="G83" s="9"/>
      <c r="H83" s="89">
        <f>SUM(H82,H53)</f>
        <v>2249305755</v>
      </c>
      <c r="I83" s="35"/>
      <c r="J83" s="90">
        <f>J53+J82</f>
        <v>2063366451</v>
      </c>
      <c r="K83" s="24"/>
      <c r="L83" s="90">
        <f>L53+L82</f>
        <v>2157427957</v>
      </c>
      <c r="M83" s="88"/>
    </row>
    <row r="84" spans="1:13" ht="21.95" customHeight="1" thickTop="1">
      <c r="A84" s="71"/>
      <c r="B84" s="71"/>
      <c r="D84" s="10"/>
      <c r="E84" s="10"/>
      <c r="F84" s="9"/>
      <c r="G84" s="24"/>
      <c r="H84" s="9"/>
      <c r="I84" s="35"/>
      <c r="J84" s="9"/>
      <c r="K84" s="24"/>
      <c r="L84" s="9"/>
      <c r="M84" s="9"/>
    </row>
    <row r="85" spans="1:13" ht="21.95" customHeight="1">
      <c r="A85" s="5" t="s">
        <v>1</v>
      </c>
    </row>
    <row r="86" spans="1:13" ht="21.95" customHeight="1">
      <c r="D86" s="71"/>
      <c r="E86" s="71"/>
      <c r="F86" s="71"/>
      <c r="G86" s="71"/>
      <c r="H86" s="71"/>
      <c r="I86" s="72"/>
      <c r="J86" s="71"/>
      <c r="K86" s="71"/>
      <c r="L86" s="71"/>
    </row>
    <row r="87" spans="1:13" ht="21.95" customHeight="1">
      <c r="A87" s="91"/>
      <c r="B87" s="91"/>
      <c r="C87" s="33"/>
      <c r="D87" s="10"/>
    </row>
    <row r="88" spans="1:13" ht="21.95" customHeight="1">
      <c r="C88" s="5"/>
      <c r="D88" s="10"/>
    </row>
    <row r="89" spans="1:13" ht="21.95" customHeight="1">
      <c r="C89" s="5" t="s">
        <v>31</v>
      </c>
      <c r="D89" s="10"/>
    </row>
    <row r="90" spans="1:13" ht="21.95" customHeight="1">
      <c r="A90" s="91"/>
      <c r="B90" s="91"/>
      <c r="C90" s="33"/>
      <c r="D90" s="10"/>
    </row>
  </sheetData>
  <mergeCells count="6">
    <mergeCell ref="J29:L29"/>
    <mergeCell ref="J5:L5"/>
    <mergeCell ref="J64:L64"/>
    <mergeCell ref="F5:H5"/>
    <mergeCell ref="F29:H29"/>
    <mergeCell ref="F64:H64"/>
  </mergeCells>
  <printOptions horizontalCentered="1" gridLinesSet="0"/>
  <pageMargins left="0.98425196850393704" right="0" top="0.78740157480314965" bottom="0" header="0.19685039370078741" footer="0.19685039370078741"/>
  <pageSetup paperSize="9" scale="80" fitToHeight="0" orientation="portrait" r:id="rId1"/>
  <rowBreaks count="2" manualBreakCount="2">
    <brk id="24" max="16383" man="1"/>
    <brk id="59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9"/>
  <sheetViews>
    <sheetView showGridLines="0" view="pageBreakPreview" zoomScaleNormal="93" zoomScaleSheetLayoutView="100" workbookViewId="0"/>
  </sheetViews>
  <sheetFormatPr defaultColWidth="10.7109375" defaultRowHeight="21.95" customHeight="1"/>
  <cols>
    <col min="1" max="1" width="40.7109375" style="5" customWidth="1"/>
    <col min="2" max="2" width="4.7109375" style="5" customWidth="1"/>
    <col min="3" max="3" width="5.7109375" style="10" customWidth="1"/>
    <col min="4" max="4" width="1.7109375" style="10" customWidth="1"/>
    <col min="5" max="5" width="14.140625" style="8" bestFit="1" customWidth="1"/>
    <col min="6" max="6" width="1.7109375" style="5" customWidth="1"/>
    <col min="7" max="7" width="14.140625" style="5" bestFit="1" customWidth="1"/>
    <col min="8" max="8" width="1.7109375" style="5" customWidth="1"/>
    <col min="9" max="9" width="14.140625" style="8" bestFit="1" customWidth="1"/>
    <col min="10" max="10" width="1.7109375" style="5" customWidth="1"/>
    <col min="11" max="11" width="13.7109375" style="8" customWidth="1"/>
    <col min="12" max="12" width="0.85546875" style="4" customWidth="1"/>
    <col min="13" max="16384" width="10.7109375" style="5"/>
  </cols>
  <sheetData>
    <row r="1" spans="1:13" s="4" customFormat="1" ht="21.95" customHeight="1">
      <c r="A1" s="1" t="s">
        <v>94</v>
      </c>
      <c r="B1" s="7"/>
      <c r="C1" s="2"/>
      <c r="D1" s="2"/>
      <c r="E1" s="6"/>
      <c r="F1" s="7"/>
      <c r="G1" s="7"/>
      <c r="H1" s="7"/>
      <c r="I1" s="6"/>
      <c r="J1" s="7"/>
      <c r="K1" s="5"/>
    </row>
    <row r="2" spans="1:13" s="4" customFormat="1" ht="21.95" customHeight="1">
      <c r="A2" s="92" t="s">
        <v>62</v>
      </c>
      <c r="B2" s="7"/>
      <c r="C2" s="2"/>
      <c r="D2" s="2"/>
      <c r="E2" s="6"/>
      <c r="F2" s="7"/>
      <c r="G2" s="7"/>
      <c r="H2" s="7"/>
      <c r="I2" s="6"/>
      <c r="J2" s="7"/>
      <c r="K2" s="6"/>
    </row>
    <row r="3" spans="1:13" s="4" customFormat="1" ht="21.95" customHeight="1">
      <c r="A3" s="1" t="s">
        <v>149</v>
      </c>
      <c r="B3" s="7"/>
      <c r="C3" s="2"/>
      <c r="D3" s="2"/>
      <c r="E3" s="6"/>
      <c r="F3" s="7"/>
      <c r="G3" s="7"/>
      <c r="H3" s="7"/>
      <c r="I3" s="6"/>
      <c r="J3" s="7"/>
      <c r="K3" s="6"/>
    </row>
    <row r="4" spans="1:13" s="4" customFormat="1" ht="21.95" customHeight="1">
      <c r="A4" s="5"/>
      <c r="B4" s="5"/>
      <c r="C4" s="5"/>
      <c r="D4" s="5"/>
      <c r="E4" s="8"/>
      <c r="F4" s="5"/>
      <c r="G4" s="5"/>
      <c r="H4" s="5"/>
      <c r="J4" s="5"/>
      <c r="K4" s="21" t="s">
        <v>64</v>
      </c>
    </row>
    <row r="5" spans="1:13" s="4" customFormat="1" ht="21.95" customHeight="1">
      <c r="A5" s="5"/>
      <c r="B5" s="5"/>
      <c r="C5" s="10"/>
      <c r="D5" s="10"/>
      <c r="E5" s="164" t="s">
        <v>9</v>
      </c>
      <c r="F5" s="164"/>
      <c r="G5" s="164"/>
      <c r="H5" s="11"/>
      <c r="I5" s="12"/>
      <c r="J5" s="150" t="s">
        <v>10</v>
      </c>
      <c r="K5" s="12"/>
    </row>
    <row r="6" spans="1:13" s="4" customFormat="1" ht="21.95" customHeight="1">
      <c r="A6" s="5"/>
      <c r="B6" s="5"/>
      <c r="C6" s="14" t="s">
        <v>0</v>
      </c>
      <c r="D6" s="14"/>
      <c r="E6" s="15" t="s">
        <v>150</v>
      </c>
      <c r="F6" s="16"/>
      <c r="G6" s="15" t="s">
        <v>128</v>
      </c>
      <c r="H6" s="17"/>
      <c r="I6" s="15" t="s">
        <v>150</v>
      </c>
      <c r="J6" s="16"/>
      <c r="K6" s="15" t="s">
        <v>128</v>
      </c>
    </row>
    <row r="7" spans="1:13" ht="21.95" customHeight="1">
      <c r="A7" s="93" t="s">
        <v>33</v>
      </c>
      <c r="E7" s="94"/>
      <c r="F7" s="33"/>
      <c r="G7" s="33"/>
      <c r="H7" s="33"/>
      <c r="I7" s="13"/>
      <c r="J7" s="33"/>
      <c r="K7" s="13"/>
      <c r="L7" s="21"/>
      <c r="M7" s="33"/>
    </row>
    <row r="8" spans="1:13" ht="21.95" customHeight="1">
      <c r="A8" s="154" t="s">
        <v>162</v>
      </c>
      <c r="C8" s="95">
        <v>20</v>
      </c>
      <c r="D8" s="95"/>
      <c r="E8" s="24">
        <v>1644323687</v>
      </c>
      <c r="F8" s="24"/>
      <c r="G8" s="24">
        <v>1217609008</v>
      </c>
      <c r="H8" s="24"/>
      <c r="I8" s="24">
        <v>0</v>
      </c>
      <c r="J8" s="22"/>
      <c r="K8" s="86">
        <v>0</v>
      </c>
    </row>
    <row r="9" spans="1:13" ht="21.95" customHeight="1">
      <c r="A9" s="154" t="s">
        <v>163</v>
      </c>
      <c r="C9" s="95">
        <v>10</v>
      </c>
      <c r="D9" s="95"/>
      <c r="E9" s="24">
        <v>0</v>
      </c>
      <c r="F9" s="24"/>
      <c r="G9" s="24">
        <v>0</v>
      </c>
      <c r="H9" s="24"/>
      <c r="I9" s="24">
        <v>885057400</v>
      </c>
      <c r="J9" s="22"/>
      <c r="K9" s="86">
        <v>0</v>
      </c>
    </row>
    <row r="10" spans="1:13" ht="21.95" customHeight="1">
      <c r="A10" s="5" t="s">
        <v>87</v>
      </c>
      <c r="C10" s="95"/>
      <c r="D10" s="95"/>
      <c r="E10" s="24">
        <v>0</v>
      </c>
      <c r="F10" s="24"/>
      <c r="G10" s="24">
        <v>0</v>
      </c>
      <c r="H10" s="24"/>
      <c r="I10" s="24">
        <v>0</v>
      </c>
      <c r="J10" s="22"/>
      <c r="K10" s="86">
        <v>130080</v>
      </c>
    </row>
    <row r="11" spans="1:13" ht="21.95" customHeight="1">
      <c r="A11" s="5" t="s">
        <v>32</v>
      </c>
      <c r="C11" s="95">
        <v>21</v>
      </c>
      <c r="D11" s="95"/>
      <c r="E11" s="24">
        <v>3497264</v>
      </c>
      <c r="F11" s="24"/>
      <c r="G11" s="24">
        <v>2461459</v>
      </c>
      <c r="H11" s="24"/>
      <c r="I11" s="24">
        <v>134990244</v>
      </c>
      <c r="J11" s="22"/>
      <c r="K11" s="86">
        <v>98339083</v>
      </c>
    </row>
    <row r="12" spans="1:13" ht="21.95" customHeight="1">
      <c r="A12" s="1" t="s">
        <v>34</v>
      </c>
      <c r="C12" s="59"/>
      <c r="D12" s="59"/>
      <c r="E12" s="155">
        <f>SUM(E8:E11)</f>
        <v>1647820951</v>
      </c>
      <c r="F12" s="24"/>
      <c r="G12" s="155">
        <f>SUM(G8:G11)</f>
        <v>1220070467</v>
      </c>
      <c r="H12" s="24"/>
      <c r="I12" s="155">
        <f>SUM(I8:I11)</f>
        <v>1020047644</v>
      </c>
      <c r="J12" s="22"/>
      <c r="K12" s="155">
        <f>SUM(K8:K11)</f>
        <v>98469163</v>
      </c>
    </row>
    <row r="13" spans="1:13" ht="21.95" customHeight="1">
      <c r="A13" s="93" t="s">
        <v>35</v>
      </c>
      <c r="C13" s="95">
        <v>22</v>
      </c>
      <c r="E13" s="24"/>
      <c r="F13" s="24"/>
      <c r="G13" s="24"/>
      <c r="H13" s="24"/>
      <c r="I13" s="24"/>
      <c r="J13" s="22"/>
      <c r="K13" s="22"/>
    </row>
    <row r="14" spans="1:13" ht="21.95" customHeight="1">
      <c r="A14" s="5" t="s">
        <v>45</v>
      </c>
      <c r="C14" s="59"/>
      <c r="D14" s="59"/>
      <c r="E14" s="86">
        <v>865511374</v>
      </c>
      <c r="F14" s="86"/>
      <c r="G14" s="86">
        <v>687829472</v>
      </c>
      <c r="H14" s="86"/>
      <c r="I14" s="86">
        <v>0</v>
      </c>
      <c r="J14" s="86"/>
      <c r="K14" s="86">
        <v>0</v>
      </c>
    </row>
    <row r="15" spans="1:13" ht="21.95" customHeight="1">
      <c r="A15" s="5" t="s">
        <v>147</v>
      </c>
      <c r="C15" s="59"/>
      <c r="D15" s="59"/>
      <c r="E15" s="86">
        <v>9849120</v>
      </c>
      <c r="F15" s="86"/>
      <c r="G15" s="86">
        <v>9651829</v>
      </c>
      <c r="H15" s="86"/>
      <c r="I15" s="86">
        <v>0</v>
      </c>
      <c r="J15" s="86"/>
      <c r="K15" s="86">
        <v>0</v>
      </c>
    </row>
    <row r="16" spans="1:13" ht="21.95" customHeight="1">
      <c r="A16" s="5" t="s">
        <v>40</v>
      </c>
      <c r="C16" s="59"/>
      <c r="D16" s="59"/>
      <c r="E16" s="24">
        <v>254153934</v>
      </c>
      <c r="F16" s="24"/>
      <c r="G16" s="24">
        <f>226899985+108274</f>
        <v>227008259</v>
      </c>
      <c r="H16" s="24"/>
      <c r="I16" s="24">
        <v>36214218</v>
      </c>
      <c r="J16" s="22"/>
      <c r="K16" s="86">
        <v>29045486</v>
      </c>
    </row>
    <row r="17" spans="1:13" ht="21.95" customHeight="1">
      <c r="A17" s="5" t="s">
        <v>86</v>
      </c>
      <c r="C17" s="59"/>
      <c r="D17" s="59"/>
      <c r="E17" s="24">
        <v>8978294</v>
      </c>
      <c r="F17" s="24"/>
      <c r="G17" s="24">
        <v>315954</v>
      </c>
      <c r="H17" s="24"/>
      <c r="I17" s="24">
        <v>8049387</v>
      </c>
      <c r="J17" s="22"/>
      <c r="K17" s="86">
        <v>0</v>
      </c>
    </row>
    <row r="18" spans="1:13" ht="21.95" customHeight="1">
      <c r="A18" s="33" t="s">
        <v>44</v>
      </c>
      <c r="C18" s="82"/>
      <c r="D18" s="59"/>
      <c r="E18" s="96">
        <v>96972391</v>
      </c>
      <c r="F18" s="24"/>
      <c r="G18" s="96">
        <v>7344705</v>
      </c>
      <c r="H18" s="24"/>
      <c r="I18" s="96">
        <v>96103600</v>
      </c>
      <c r="J18" s="22"/>
      <c r="K18" s="85">
        <v>7344705</v>
      </c>
    </row>
    <row r="19" spans="1:13" ht="21.95" customHeight="1">
      <c r="A19" s="1" t="s">
        <v>36</v>
      </c>
      <c r="E19" s="96">
        <f>SUM(E14:E18)</f>
        <v>1235465113</v>
      </c>
      <c r="F19" s="24"/>
      <c r="G19" s="96">
        <f>SUM(G14:G18)</f>
        <v>932150219</v>
      </c>
      <c r="H19" s="24"/>
      <c r="I19" s="96">
        <f>SUM(I14:I18)</f>
        <v>140367205</v>
      </c>
      <c r="J19" s="22"/>
      <c r="K19" s="96">
        <f>SUM(K14:K18)</f>
        <v>36390191</v>
      </c>
    </row>
    <row r="20" spans="1:13" ht="21.95" customHeight="1">
      <c r="A20" s="1" t="s">
        <v>173</v>
      </c>
      <c r="E20" s="22">
        <f>E12-E19</f>
        <v>412355838</v>
      </c>
      <c r="F20" s="24"/>
      <c r="G20" s="22">
        <f>G12-G19</f>
        <v>287920248</v>
      </c>
      <c r="H20" s="24"/>
      <c r="I20" s="22">
        <f>I12-I19</f>
        <v>879680439</v>
      </c>
      <c r="J20" s="22"/>
      <c r="K20" s="22">
        <f>K12-K19</f>
        <v>62078972</v>
      </c>
    </row>
    <row r="21" spans="1:13" ht="21.95" customHeight="1">
      <c r="A21" s="71" t="s">
        <v>116</v>
      </c>
      <c r="C21" s="59"/>
      <c r="D21" s="59"/>
      <c r="E21" s="22">
        <v>18202231</v>
      </c>
      <c r="F21" s="24"/>
      <c r="G21" s="22">
        <v>9327910</v>
      </c>
      <c r="H21" s="24"/>
      <c r="I21" s="22">
        <v>395137</v>
      </c>
      <c r="J21" s="22"/>
      <c r="K21" s="22">
        <v>14068</v>
      </c>
      <c r="L21" s="88"/>
    </row>
    <row r="22" spans="1:13" ht="21.95" customHeight="1">
      <c r="A22" s="72" t="s">
        <v>41</v>
      </c>
      <c r="C22" s="59"/>
      <c r="D22" s="59"/>
      <c r="E22" s="22">
        <v>-69365104</v>
      </c>
      <c r="F22" s="24"/>
      <c r="G22" s="22">
        <v>-55713084</v>
      </c>
      <c r="H22" s="24"/>
      <c r="I22" s="22">
        <v>-66181181</v>
      </c>
      <c r="J22" s="22"/>
      <c r="K22" s="24">
        <v>-58271954</v>
      </c>
      <c r="L22" s="88"/>
    </row>
    <row r="23" spans="1:13" s="33" customFormat="1" ht="21.95" customHeight="1">
      <c r="A23" s="72" t="s">
        <v>174</v>
      </c>
      <c r="C23" s="146"/>
      <c r="D23" s="146"/>
      <c r="E23" s="151">
        <v>623681</v>
      </c>
      <c r="F23" s="24"/>
      <c r="G23" s="151">
        <v>11612181</v>
      </c>
      <c r="H23" s="24"/>
      <c r="I23" s="151">
        <v>0</v>
      </c>
      <c r="J23" s="22"/>
      <c r="K23" s="96">
        <v>0</v>
      </c>
      <c r="L23" s="147"/>
    </row>
    <row r="24" spans="1:13" ht="21.95" customHeight="1">
      <c r="A24" s="97" t="s">
        <v>175</v>
      </c>
      <c r="C24" s="98"/>
      <c r="E24" s="156">
        <f>SUM(E20:E23)</f>
        <v>361816646</v>
      </c>
      <c r="F24" s="24"/>
      <c r="G24" s="156">
        <f>SUM(G20:G23)</f>
        <v>253147255</v>
      </c>
      <c r="H24" s="24"/>
      <c r="I24" s="156">
        <f>SUM(I20:I23)</f>
        <v>813894395</v>
      </c>
      <c r="J24" s="22"/>
      <c r="K24" s="156">
        <f>SUM(K20:K23)</f>
        <v>3821086</v>
      </c>
    </row>
    <row r="25" spans="1:13" ht="21.95" customHeight="1">
      <c r="A25" s="71" t="s">
        <v>176</v>
      </c>
      <c r="C25" s="59">
        <v>23</v>
      </c>
      <c r="D25" s="59"/>
      <c r="E25" s="96">
        <v>-90263611</v>
      </c>
      <c r="F25" s="24"/>
      <c r="G25" s="96">
        <v>-53599082</v>
      </c>
      <c r="H25" s="24"/>
      <c r="I25" s="96">
        <v>0</v>
      </c>
      <c r="J25" s="22"/>
      <c r="K25" s="24">
        <v>0</v>
      </c>
      <c r="L25" s="88"/>
    </row>
    <row r="26" spans="1:13" ht="21.95" customHeight="1" thickBot="1">
      <c r="A26" s="1" t="s">
        <v>82</v>
      </c>
      <c r="E26" s="157">
        <f>SUM(E24:E25)</f>
        <v>271553035</v>
      </c>
      <c r="F26" s="24"/>
      <c r="G26" s="157">
        <f>SUM(G24:G25)</f>
        <v>199548173</v>
      </c>
      <c r="H26" s="22"/>
      <c r="I26" s="157">
        <f>SUM(I24:I25)</f>
        <v>813894395</v>
      </c>
      <c r="J26" s="22"/>
      <c r="K26" s="157">
        <f>SUM(K24:K25)</f>
        <v>3821086</v>
      </c>
      <c r="L26" s="5"/>
    </row>
    <row r="27" spans="1:13" ht="21.95" customHeight="1" thickTop="1">
      <c r="A27" s="71"/>
      <c r="E27" s="56"/>
      <c r="F27" s="69"/>
      <c r="G27" s="56"/>
      <c r="H27" s="69"/>
      <c r="I27" s="56"/>
      <c r="J27" s="69"/>
      <c r="K27" s="56"/>
      <c r="L27" s="5"/>
    </row>
    <row r="28" spans="1:13" ht="21.95" customHeight="1">
      <c r="A28" s="1" t="s">
        <v>177</v>
      </c>
      <c r="C28" s="25"/>
      <c r="D28" s="25"/>
      <c r="E28" s="99"/>
      <c r="F28" s="100"/>
      <c r="G28" s="99"/>
      <c r="H28" s="65"/>
      <c r="I28" s="99"/>
      <c r="J28" s="99"/>
      <c r="K28" s="99"/>
      <c r="L28" s="5"/>
    </row>
    <row r="29" spans="1:13" ht="21.95" customHeight="1" thickBot="1">
      <c r="A29" s="71" t="s">
        <v>46</v>
      </c>
      <c r="B29" s="101"/>
      <c r="C29" s="25"/>
      <c r="D29" s="25"/>
      <c r="E29" s="102">
        <f>E26</f>
        <v>271553035</v>
      </c>
      <c r="F29" s="65"/>
      <c r="G29" s="102">
        <f>G26</f>
        <v>199548173</v>
      </c>
      <c r="H29" s="65"/>
      <c r="I29" s="102">
        <f>I26</f>
        <v>813894395</v>
      </c>
      <c r="J29" s="103"/>
      <c r="K29" s="102">
        <f>K26</f>
        <v>3821086</v>
      </c>
      <c r="L29" s="5"/>
    </row>
    <row r="30" spans="1:13" ht="21.95" customHeight="1" thickTop="1">
      <c r="A30" s="1"/>
      <c r="C30" s="25"/>
      <c r="D30" s="25"/>
      <c r="E30" s="43"/>
      <c r="F30" s="104"/>
      <c r="G30" s="43"/>
      <c r="H30" s="65"/>
      <c r="I30" s="99"/>
      <c r="J30" s="99"/>
      <c r="K30" s="99"/>
      <c r="L30" s="5"/>
    </row>
    <row r="31" spans="1:13" ht="21.95" customHeight="1">
      <c r="A31" s="93" t="s">
        <v>95</v>
      </c>
      <c r="C31" s="55">
        <v>24</v>
      </c>
      <c r="E31" s="105"/>
      <c r="G31" s="105"/>
      <c r="L31" s="5"/>
    </row>
    <row r="32" spans="1:13" ht="21.95" customHeight="1" thickBot="1">
      <c r="A32" s="5" t="s">
        <v>178</v>
      </c>
      <c r="E32" s="160">
        <v>0.45724856848194961</v>
      </c>
      <c r="F32" s="161"/>
      <c r="G32" s="160">
        <v>0.34599999999999997</v>
      </c>
      <c r="H32" s="162"/>
      <c r="I32" s="160">
        <v>1.3704580654354772</v>
      </c>
      <c r="J32" s="162"/>
      <c r="K32" s="160">
        <v>6.6E-3</v>
      </c>
      <c r="L32" s="163"/>
      <c r="M32" s="163"/>
    </row>
    <row r="33" spans="1:12" ht="21.95" customHeight="1" thickTop="1">
      <c r="C33" s="5"/>
      <c r="E33" s="106"/>
      <c r="F33" s="65"/>
      <c r="G33" s="106"/>
      <c r="H33" s="99"/>
      <c r="I33" s="106"/>
      <c r="J33" s="65"/>
      <c r="K33" s="106"/>
      <c r="L33" s="5"/>
    </row>
    <row r="34" spans="1:12" ht="21.95" customHeight="1">
      <c r="A34" s="5" t="s">
        <v>1</v>
      </c>
      <c r="E34" s="107"/>
      <c r="I34" s="107"/>
      <c r="K34" s="107"/>
      <c r="L34" s="5"/>
    </row>
    <row r="35" spans="1:12" s="4" customFormat="1" ht="21.95" customHeight="1">
      <c r="A35" s="1" t="s">
        <v>94</v>
      </c>
      <c r="B35" s="33"/>
      <c r="C35" s="10"/>
      <c r="D35" s="10"/>
      <c r="E35" s="8"/>
      <c r="F35" s="5"/>
      <c r="G35" s="5"/>
      <c r="H35" s="5"/>
      <c r="I35" s="8"/>
      <c r="J35" s="5"/>
      <c r="K35" s="9"/>
    </row>
    <row r="36" spans="1:12" ht="21.95" customHeight="1">
      <c r="A36" s="1" t="s">
        <v>60</v>
      </c>
      <c r="B36" s="7"/>
      <c r="C36" s="2"/>
      <c r="D36" s="2"/>
      <c r="E36" s="3"/>
      <c r="F36" s="3"/>
      <c r="G36" s="3"/>
      <c r="H36" s="3"/>
      <c r="I36" s="3"/>
      <c r="J36" s="3"/>
      <c r="K36" s="3"/>
    </row>
    <row r="37" spans="1:12" s="4" customFormat="1" ht="21.95" customHeight="1">
      <c r="A37" s="1" t="s">
        <v>149</v>
      </c>
      <c r="B37" s="7"/>
      <c r="C37" s="2"/>
      <c r="D37" s="2"/>
      <c r="E37" s="6"/>
      <c r="F37" s="7"/>
      <c r="G37" s="7"/>
      <c r="H37" s="7"/>
      <c r="I37" s="6"/>
      <c r="J37" s="7"/>
      <c r="K37" s="6"/>
    </row>
    <row r="38" spans="1:12" s="4" customFormat="1" ht="21.95" customHeight="1">
      <c r="A38" s="5"/>
      <c r="B38" s="5"/>
      <c r="C38" s="5"/>
      <c r="D38" s="5"/>
      <c r="E38" s="8"/>
      <c r="F38" s="5"/>
      <c r="G38" s="5"/>
      <c r="H38" s="5"/>
      <c r="J38" s="5"/>
      <c r="K38" s="21" t="s">
        <v>64</v>
      </c>
      <c r="L38" s="21"/>
    </row>
    <row r="39" spans="1:12" s="4" customFormat="1" ht="21.95" customHeight="1">
      <c r="A39" s="5"/>
      <c r="B39" s="5"/>
      <c r="C39" s="10"/>
      <c r="D39" s="10"/>
      <c r="E39" s="164" t="s">
        <v>9</v>
      </c>
      <c r="F39" s="164"/>
      <c r="G39" s="164"/>
      <c r="H39" s="11"/>
      <c r="I39" s="12"/>
      <c r="J39" s="150" t="s">
        <v>10</v>
      </c>
      <c r="K39" s="12"/>
    </row>
    <row r="40" spans="1:12" s="4" customFormat="1" ht="21.95" customHeight="1">
      <c r="A40" s="5"/>
      <c r="B40" s="5"/>
      <c r="C40" s="14"/>
      <c r="D40" s="14"/>
      <c r="E40" s="15" t="s">
        <v>150</v>
      </c>
      <c r="F40" s="16"/>
      <c r="G40" s="15" t="s">
        <v>128</v>
      </c>
      <c r="H40" s="17"/>
      <c r="I40" s="15" t="s">
        <v>150</v>
      </c>
      <c r="J40" s="16"/>
      <c r="K40" s="15" t="s">
        <v>128</v>
      </c>
    </row>
    <row r="41" spans="1:12" ht="21.95" customHeight="1">
      <c r="A41" s="49"/>
      <c r="C41" s="14"/>
      <c r="D41" s="14"/>
      <c r="E41" s="108"/>
      <c r="F41" s="16"/>
      <c r="G41" s="108"/>
      <c r="H41" s="17"/>
      <c r="I41" s="108"/>
      <c r="J41" s="16"/>
      <c r="K41" s="108"/>
    </row>
    <row r="42" spans="1:12" ht="21.95" customHeight="1">
      <c r="A42" s="1" t="s">
        <v>82</v>
      </c>
      <c r="B42" s="65"/>
      <c r="C42" s="109"/>
      <c r="D42" s="110"/>
      <c r="E42" s="111">
        <f>E26</f>
        <v>271553035</v>
      </c>
      <c r="F42" s="112"/>
      <c r="G42" s="111">
        <f>G26</f>
        <v>199548173</v>
      </c>
      <c r="H42" s="113"/>
      <c r="I42" s="111">
        <f>I26</f>
        <v>813894395</v>
      </c>
      <c r="J42" s="113"/>
      <c r="K42" s="111">
        <f>K26</f>
        <v>3821086</v>
      </c>
    </row>
    <row r="43" spans="1:12" ht="21.95" customHeight="1">
      <c r="A43" s="114"/>
      <c r="B43" s="65"/>
      <c r="C43" s="115"/>
      <c r="D43" s="116"/>
      <c r="E43" s="117"/>
      <c r="F43" s="84"/>
      <c r="G43" s="84"/>
      <c r="H43" s="57"/>
      <c r="I43" s="117"/>
      <c r="J43" s="84"/>
      <c r="K43" s="117"/>
    </row>
    <row r="44" spans="1:12" s="4" customFormat="1" ht="21.95" customHeight="1">
      <c r="A44" s="118" t="s">
        <v>77</v>
      </c>
      <c r="B44" s="65"/>
      <c r="C44" s="109"/>
      <c r="D44" s="110"/>
      <c r="E44" s="117"/>
      <c r="F44" s="84"/>
      <c r="G44" s="84"/>
      <c r="H44" s="57"/>
      <c r="I44" s="117"/>
      <c r="J44" s="84"/>
      <c r="K44" s="117"/>
    </row>
    <row r="45" spans="1:12" s="4" customFormat="1" ht="21.95" customHeight="1">
      <c r="A45" s="119" t="s">
        <v>117</v>
      </c>
      <c r="B45" s="65"/>
      <c r="C45" s="109"/>
      <c r="D45" s="110"/>
      <c r="E45" s="117"/>
      <c r="F45" s="84"/>
      <c r="G45" s="84"/>
      <c r="H45" s="57"/>
      <c r="I45" s="117"/>
      <c r="J45" s="84"/>
      <c r="K45" s="117"/>
    </row>
    <row r="46" spans="1:12" s="4" customFormat="1" ht="21.95" customHeight="1">
      <c r="A46" s="119" t="s">
        <v>118</v>
      </c>
      <c r="B46" s="65"/>
      <c r="C46" s="109"/>
      <c r="D46" s="110"/>
      <c r="E46" s="117"/>
      <c r="F46" s="84"/>
      <c r="G46" s="84"/>
      <c r="H46" s="57"/>
      <c r="I46" s="117"/>
      <c r="J46" s="84"/>
      <c r="K46" s="117"/>
    </row>
    <row r="47" spans="1:12" s="4" customFormat="1" ht="21.95" customHeight="1">
      <c r="A47" s="114" t="s">
        <v>144</v>
      </c>
      <c r="B47" s="65"/>
      <c r="C47" s="109"/>
      <c r="D47" s="110"/>
      <c r="E47" s="24">
        <v>0</v>
      </c>
      <c r="F47" s="24"/>
      <c r="G47" s="24">
        <v>-786723</v>
      </c>
      <c r="H47" s="22"/>
      <c r="I47" s="24">
        <v>0</v>
      </c>
      <c r="J47" s="84"/>
      <c r="K47" s="24">
        <v>-786723</v>
      </c>
    </row>
    <row r="48" spans="1:12" s="4" customFormat="1" ht="21.95" customHeight="1">
      <c r="A48" s="114" t="s">
        <v>80</v>
      </c>
      <c r="B48" s="65"/>
      <c r="C48" s="109"/>
      <c r="D48" s="110"/>
      <c r="E48" s="24"/>
      <c r="F48" s="24"/>
      <c r="G48" s="24"/>
      <c r="H48" s="22"/>
      <c r="I48" s="24"/>
      <c r="J48" s="29"/>
      <c r="K48" s="24"/>
    </row>
    <row r="49" spans="1:12" s="4" customFormat="1" ht="21.95" customHeight="1">
      <c r="A49" s="114" t="s">
        <v>111</v>
      </c>
      <c r="B49" s="65"/>
      <c r="C49" s="10"/>
      <c r="D49" s="116"/>
      <c r="E49" s="85">
        <v>-49554659</v>
      </c>
      <c r="F49" s="86"/>
      <c r="G49" s="85">
        <v>-2468800</v>
      </c>
      <c r="H49" s="86"/>
      <c r="I49" s="96">
        <v>-56771545</v>
      </c>
      <c r="J49" s="20"/>
      <c r="K49" s="96">
        <v>18034026</v>
      </c>
    </row>
    <row r="50" spans="1:12" s="4" customFormat="1" ht="21.95" customHeight="1">
      <c r="A50" s="119" t="s">
        <v>117</v>
      </c>
      <c r="B50" s="65"/>
      <c r="C50" s="109"/>
      <c r="D50" s="110"/>
      <c r="E50" s="117"/>
      <c r="F50" s="84"/>
      <c r="G50" s="117"/>
      <c r="H50" s="57"/>
      <c r="I50" s="117"/>
      <c r="J50" s="84"/>
      <c r="K50" s="117"/>
    </row>
    <row r="51" spans="1:12" s="4" customFormat="1" ht="21.95" customHeight="1">
      <c r="A51" s="119" t="s">
        <v>118</v>
      </c>
      <c r="B51" s="65"/>
      <c r="C51" s="109"/>
      <c r="D51" s="110"/>
      <c r="E51" s="120">
        <f>SUM(E47:E50)</f>
        <v>-49554659</v>
      </c>
      <c r="F51" s="84"/>
      <c r="G51" s="120">
        <f>SUM(G47:G50)</f>
        <v>-3255523</v>
      </c>
      <c r="H51" s="57"/>
      <c r="I51" s="120">
        <f>SUM(I47:I50)</f>
        <v>-56771545</v>
      </c>
      <c r="J51" s="84"/>
      <c r="K51" s="120">
        <f>SUM(K47:K50)</f>
        <v>17247303</v>
      </c>
    </row>
    <row r="52" spans="1:12" s="4" customFormat="1" ht="21.95" customHeight="1">
      <c r="A52" s="118" t="s">
        <v>188</v>
      </c>
      <c r="B52" s="65"/>
      <c r="C52" s="109"/>
      <c r="D52" s="110"/>
      <c r="E52" s="151">
        <f>SUM(E51)</f>
        <v>-49554659</v>
      </c>
      <c r="F52" s="24"/>
      <c r="G52" s="151">
        <f>SUM(G51)</f>
        <v>-3255523</v>
      </c>
      <c r="H52" s="29"/>
      <c r="I52" s="151">
        <f>SUM(I51)</f>
        <v>-56771545</v>
      </c>
      <c r="J52" s="20"/>
      <c r="K52" s="151">
        <f>SUM(K51)</f>
        <v>17247303</v>
      </c>
    </row>
    <row r="53" spans="1:12" s="4" customFormat="1" ht="21.95" customHeight="1">
      <c r="A53" s="118"/>
      <c r="B53" s="65"/>
      <c r="C53" s="109"/>
      <c r="D53" s="110"/>
      <c r="E53" s="24"/>
      <c r="F53" s="36"/>
      <c r="G53" s="24"/>
      <c r="H53" s="103"/>
      <c r="I53" s="24"/>
      <c r="J53" s="29"/>
      <c r="K53" s="24"/>
    </row>
    <row r="54" spans="1:12" s="4" customFormat="1" ht="21.95" customHeight="1" thickBot="1">
      <c r="A54" s="118" t="s">
        <v>81</v>
      </c>
      <c r="B54" s="65"/>
      <c r="C54" s="115"/>
      <c r="D54" s="116"/>
      <c r="E54" s="102">
        <f>SUM(E42,E52)</f>
        <v>221998376</v>
      </c>
      <c r="F54" s="24"/>
      <c r="G54" s="102">
        <f>SUM(G42,G52)</f>
        <v>196292650</v>
      </c>
      <c r="H54" s="29"/>
      <c r="I54" s="102">
        <f>SUM(I42,I52)</f>
        <v>757122850</v>
      </c>
      <c r="J54" s="29"/>
      <c r="K54" s="102">
        <f>SUM(K42,K52)</f>
        <v>21068389</v>
      </c>
    </row>
    <row r="55" spans="1:12" ht="21.95" customHeight="1" thickTop="1">
      <c r="A55" s="114"/>
      <c r="B55" s="65"/>
      <c r="C55" s="115"/>
      <c r="D55" s="116"/>
      <c r="E55" s="9"/>
      <c r="F55" s="121"/>
      <c r="G55" s="9"/>
      <c r="H55" s="103"/>
      <c r="I55" s="103"/>
      <c r="J55" s="29"/>
      <c r="K55" s="103"/>
    </row>
    <row r="56" spans="1:12" ht="21.95" customHeight="1">
      <c r="A56" s="1" t="s">
        <v>187</v>
      </c>
      <c r="B56" s="65"/>
      <c r="C56" s="115"/>
      <c r="D56" s="116"/>
      <c r="E56" s="5"/>
      <c r="I56" s="5"/>
      <c r="J56" s="65"/>
      <c r="K56" s="5"/>
    </row>
    <row r="57" spans="1:12" ht="21.95" customHeight="1" thickBot="1">
      <c r="A57" s="71" t="s">
        <v>46</v>
      </c>
      <c r="B57" s="65"/>
      <c r="C57" s="115"/>
      <c r="D57" s="116"/>
      <c r="E57" s="102">
        <f>E54</f>
        <v>221998376</v>
      </c>
      <c r="F57" s="122"/>
      <c r="G57" s="102">
        <f>G54</f>
        <v>196292650</v>
      </c>
      <c r="I57" s="102">
        <f>I54</f>
        <v>757122850</v>
      </c>
      <c r="J57" s="29"/>
      <c r="K57" s="102">
        <f>K54</f>
        <v>21068389</v>
      </c>
    </row>
    <row r="58" spans="1:12" ht="21.95" customHeight="1" thickTop="1">
      <c r="E58" s="5"/>
      <c r="I58" s="5"/>
      <c r="J58" s="103"/>
      <c r="K58" s="5"/>
      <c r="L58" s="5"/>
    </row>
    <row r="59" spans="1:12" ht="21.95" customHeight="1">
      <c r="A59" s="5" t="s">
        <v>1</v>
      </c>
      <c r="E59" s="33"/>
      <c r="F59" s="10"/>
      <c r="G59" s="103"/>
      <c r="H59" s="103"/>
      <c r="I59" s="103"/>
      <c r="J59" s="103"/>
      <c r="K59" s="103"/>
      <c r="L59" s="5"/>
    </row>
  </sheetData>
  <mergeCells count="2">
    <mergeCell ref="E5:G5"/>
    <mergeCell ref="E39:G39"/>
  </mergeCells>
  <printOptions horizontalCentered="1" gridLinesSet="0"/>
  <pageMargins left="0.98425196850393704" right="0" top="0.78740157480314965" bottom="0" header="0.19685039370078741" footer="0.19685039370078741"/>
  <pageSetup paperSize="9" scale="80" fitToHeight="0" orientation="portrait" r:id="rId1"/>
  <rowBreaks count="1" manualBreakCount="1">
    <brk id="3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showGridLines="0" view="pageBreakPreview" zoomScale="85" zoomScaleNormal="100" zoomScaleSheetLayoutView="85" workbookViewId="0"/>
  </sheetViews>
  <sheetFormatPr defaultColWidth="9.140625" defaultRowHeight="21.95" customHeight="1"/>
  <cols>
    <col min="1" max="1" width="36.7109375" style="24" customWidth="1"/>
    <col min="2" max="2" width="3.140625" style="24" customWidth="1"/>
    <col min="3" max="3" width="17.7109375" style="24" customWidth="1"/>
    <col min="4" max="4" width="1.7109375" style="35" customWidth="1"/>
    <col min="5" max="5" width="17.7109375" style="35" customWidth="1"/>
    <col min="6" max="6" width="1.7109375" style="35" customWidth="1"/>
    <col min="7" max="7" width="17.7109375" style="24" customWidth="1"/>
    <col min="8" max="8" width="1.7109375" style="35" customWidth="1"/>
    <col min="9" max="9" width="17.7109375" style="24" customWidth="1"/>
    <col min="10" max="10" width="1.7109375" style="24" customWidth="1"/>
    <col min="11" max="11" width="17.7109375" style="24" customWidth="1"/>
    <col min="12" max="12" width="1.7109375" style="35" customWidth="1"/>
    <col min="13" max="13" width="17.7109375" style="24" customWidth="1"/>
    <col min="14" max="14" width="1.7109375" style="24" customWidth="1"/>
    <col min="15" max="15" width="17.7109375" style="24" customWidth="1"/>
    <col min="16" max="16" width="1.7109375" style="24" customWidth="1"/>
    <col min="17" max="16384" width="9.140625" style="24"/>
  </cols>
  <sheetData>
    <row r="1" spans="1:15" ht="21.95" customHeight="1">
      <c r="A1" s="1" t="s">
        <v>94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5" ht="21.95" customHeight="1">
      <c r="A2" s="1" t="s">
        <v>58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5" ht="21.95" customHeight="1">
      <c r="A3" s="1" t="s">
        <v>149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5" ht="21.95" customHeight="1">
      <c r="B4" s="35"/>
      <c r="I4" s="35"/>
      <c r="J4" s="35"/>
      <c r="K4" s="35"/>
      <c r="M4" s="35"/>
      <c r="N4" s="35"/>
      <c r="O4" s="9" t="s">
        <v>64</v>
      </c>
    </row>
    <row r="5" spans="1:15" ht="21.95" customHeight="1">
      <c r="C5" s="165" t="s">
        <v>67</v>
      </c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</row>
    <row r="6" spans="1:15" ht="21.95" customHeight="1">
      <c r="C6" s="29"/>
      <c r="D6" s="29"/>
      <c r="E6" s="29"/>
      <c r="F6" s="29"/>
      <c r="G6" s="29"/>
      <c r="H6" s="29"/>
      <c r="I6" s="29"/>
      <c r="J6" s="29"/>
      <c r="K6" s="29"/>
      <c r="L6" s="29"/>
      <c r="M6" s="123" t="s">
        <v>158</v>
      </c>
      <c r="N6" s="29"/>
      <c r="O6" s="29"/>
    </row>
    <row r="7" spans="1:15" s="22" customFormat="1" ht="21.95" customHeight="1">
      <c r="A7" s="125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152" t="s">
        <v>157</v>
      </c>
      <c r="N7" s="29"/>
      <c r="O7" s="29"/>
    </row>
    <row r="8" spans="1:15" s="22" customFormat="1" ht="21.95" customHeight="1">
      <c r="A8" s="125"/>
      <c r="C8" s="29"/>
      <c r="D8" s="29"/>
      <c r="E8" s="29"/>
      <c r="F8" s="29"/>
      <c r="G8" s="29" t="s">
        <v>99</v>
      </c>
      <c r="H8" s="29"/>
      <c r="I8" s="29"/>
      <c r="J8" s="29"/>
      <c r="K8" s="29"/>
      <c r="L8" s="29"/>
      <c r="M8" s="22" t="s">
        <v>51</v>
      </c>
      <c r="N8" s="29"/>
      <c r="O8" s="29"/>
    </row>
    <row r="9" spans="1:15" s="22" customFormat="1" ht="21.95" customHeight="1">
      <c r="D9" s="29"/>
      <c r="E9" s="29"/>
      <c r="F9" s="29"/>
      <c r="G9" s="29" t="s">
        <v>100</v>
      </c>
      <c r="H9" s="29"/>
      <c r="I9" s="96"/>
      <c r="J9" s="151" t="s">
        <v>7</v>
      </c>
      <c r="K9" s="96"/>
      <c r="L9" s="29"/>
      <c r="M9" s="29" t="s">
        <v>52</v>
      </c>
    </row>
    <row r="10" spans="1:15" s="22" customFormat="1" ht="21.95" customHeight="1">
      <c r="C10" s="29" t="s">
        <v>66</v>
      </c>
      <c r="D10" s="29"/>
      <c r="E10" s="29"/>
      <c r="F10" s="29"/>
      <c r="G10" s="29" t="s">
        <v>106</v>
      </c>
      <c r="H10" s="29"/>
      <c r="I10" s="29" t="s">
        <v>108</v>
      </c>
      <c r="J10" s="29"/>
      <c r="K10" s="22" t="s">
        <v>4</v>
      </c>
      <c r="L10" s="29"/>
      <c r="M10" s="29" t="s">
        <v>155</v>
      </c>
      <c r="O10" s="22" t="s">
        <v>5</v>
      </c>
    </row>
    <row r="11" spans="1:15" s="22" customFormat="1" ht="21.95" customHeight="1">
      <c r="C11" s="151" t="s">
        <v>154</v>
      </c>
      <c r="D11" s="29"/>
      <c r="E11" s="151" t="s">
        <v>161</v>
      </c>
      <c r="F11" s="29"/>
      <c r="G11" s="151" t="s">
        <v>153</v>
      </c>
      <c r="H11" s="29"/>
      <c r="I11" s="126" t="s">
        <v>109</v>
      </c>
      <c r="J11" s="29"/>
      <c r="K11" s="151" t="s">
        <v>90</v>
      </c>
      <c r="L11" s="29"/>
      <c r="M11" s="151" t="s">
        <v>156</v>
      </c>
      <c r="N11" s="29"/>
      <c r="O11" s="151" t="s">
        <v>157</v>
      </c>
    </row>
    <row r="12" spans="1:15" s="22" customFormat="1" ht="21.95" customHeight="1">
      <c r="A12" s="1" t="s">
        <v>129</v>
      </c>
      <c r="C12" s="127">
        <v>288000000</v>
      </c>
      <c r="D12" s="127"/>
      <c r="E12" s="127">
        <v>0</v>
      </c>
      <c r="F12" s="127"/>
      <c r="G12" s="127">
        <v>-23313979</v>
      </c>
      <c r="H12" s="127"/>
      <c r="I12" s="127">
        <v>32000000</v>
      </c>
      <c r="J12" s="127"/>
      <c r="K12" s="127">
        <v>-171620746</v>
      </c>
      <c r="L12" s="127"/>
      <c r="M12" s="127">
        <v>17779202</v>
      </c>
      <c r="N12" s="127"/>
      <c r="O12" s="29">
        <f>SUM(C12:M12)</f>
        <v>142844477</v>
      </c>
    </row>
    <row r="13" spans="1:15" ht="21.95" customHeight="1">
      <c r="A13" s="71" t="s">
        <v>82</v>
      </c>
      <c r="C13" s="20">
        <v>0</v>
      </c>
      <c r="D13" s="27"/>
      <c r="E13" s="20">
        <v>0</v>
      </c>
      <c r="F13" s="27"/>
      <c r="G13" s="20">
        <v>0</v>
      </c>
      <c r="H13" s="27"/>
      <c r="I13" s="24">
        <v>0</v>
      </c>
      <c r="J13" s="20"/>
      <c r="K13" s="20">
        <f>PL!G26</f>
        <v>199548173</v>
      </c>
      <c r="L13" s="27"/>
      <c r="M13" s="20">
        <v>0</v>
      </c>
      <c r="N13" s="27"/>
      <c r="O13" s="29">
        <f>SUM(C13:M13)</f>
        <v>199548173</v>
      </c>
    </row>
    <row r="14" spans="1:15" ht="21.95" customHeight="1">
      <c r="A14" s="71" t="s">
        <v>145</v>
      </c>
      <c r="C14" s="85">
        <v>0</v>
      </c>
      <c r="D14" s="27"/>
      <c r="E14" s="85">
        <v>0</v>
      </c>
      <c r="F14" s="27"/>
      <c r="G14" s="85">
        <v>0</v>
      </c>
      <c r="H14" s="27"/>
      <c r="I14" s="85">
        <v>0</v>
      </c>
      <c r="J14" s="20"/>
      <c r="K14" s="85">
        <f>PL!G47</f>
        <v>-786723</v>
      </c>
      <c r="L14" s="127"/>
      <c r="M14" s="128">
        <f>PL!G49</f>
        <v>-2468800</v>
      </c>
      <c r="N14" s="27"/>
      <c r="O14" s="29">
        <f>SUM(C14:M14)</f>
        <v>-3255523</v>
      </c>
    </row>
    <row r="15" spans="1:15" ht="21.95" customHeight="1">
      <c r="A15" s="71" t="s">
        <v>81</v>
      </c>
      <c r="C15" s="20">
        <f>SUM(C13:C14)</f>
        <v>0</v>
      </c>
      <c r="D15" s="24"/>
      <c r="E15" s="20">
        <f>SUM(E13:E14)</f>
        <v>0</v>
      </c>
      <c r="F15" s="24"/>
      <c r="G15" s="20">
        <f>SUM(G13:G14)</f>
        <v>0</v>
      </c>
      <c r="H15" s="24"/>
      <c r="I15" s="20">
        <f>SUM(I13:I14)</f>
        <v>0</v>
      </c>
      <c r="J15" s="20"/>
      <c r="K15" s="20">
        <f>SUM(K13:K14)</f>
        <v>198761450</v>
      </c>
      <c r="M15" s="20">
        <f>SUM(M13:M14)</f>
        <v>-2468800</v>
      </c>
      <c r="N15" s="35"/>
      <c r="O15" s="129">
        <f>SUM(O13:O14)</f>
        <v>196292650</v>
      </c>
    </row>
    <row r="16" spans="1:15" ht="21.95" customHeight="1" thickBot="1">
      <c r="A16" s="1" t="s">
        <v>130</v>
      </c>
      <c r="C16" s="130">
        <f>SUM(C15:C15,C12)</f>
        <v>288000000</v>
      </c>
      <c r="D16" s="27"/>
      <c r="E16" s="130">
        <f>SUM(E15:E15,E12)</f>
        <v>0</v>
      </c>
      <c r="F16" s="27"/>
      <c r="G16" s="130">
        <f>SUM(G15:G15,G12)</f>
        <v>-23313979</v>
      </c>
      <c r="H16" s="27"/>
      <c r="I16" s="130">
        <f>SUM(I15:I15,I12)</f>
        <v>32000000</v>
      </c>
      <c r="J16" s="27"/>
      <c r="K16" s="130">
        <f>SUM(K15:K15,K12)</f>
        <v>27140704</v>
      </c>
      <c r="L16" s="27"/>
      <c r="M16" s="130">
        <f>SUM(M15:M15,M12)</f>
        <v>15310402</v>
      </c>
      <c r="N16" s="27"/>
      <c r="O16" s="130">
        <f>SUM(O15:O15,O12)</f>
        <v>339137127</v>
      </c>
    </row>
    <row r="17" spans="1:15" ht="21.95" customHeight="1" thickTop="1">
      <c r="A17" s="131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1:15" ht="21.95" customHeight="1">
      <c r="A18" s="1" t="s">
        <v>151</v>
      </c>
      <c r="C18" s="127">
        <f>C16</f>
        <v>288000000</v>
      </c>
      <c r="D18" s="127"/>
      <c r="E18" s="127">
        <f>E16</f>
        <v>0</v>
      </c>
      <c r="F18" s="127"/>
      <c r="G18" s="127">
        <f>G16</f>
        <v>-23313979</v>
      </c>
      <c r="H18" s="127"/>
      <c r="I18" s="127">
        <f>I16</f>
        <v>32000000</v>
      </c>
      <c r="J18" s="127"/>
      <c r="K18" s="127">
        <f>K16</f>
        <v>27140704</v>
      </c>
      <c r="L18" s="127"/>
      <c r="M18" s="127">
        <f>M16</f>
        <v>15310402</v>
      </c>
      <c r="N18" s="127"/>
      <c r="O18" s="127">
        <f>O16</f>
        <v>339137127</v>
      </c>
    </row>
    <row r="19" spans="1:15" ht="21.95" customHeight="1">
      <c r="A19" s="71" t="s">
        <v>82</v>
      </c>
      <c r="C19" s="20">
        <v>0</v>
      </c>
      <c r="D19" s="20"/>
      <c r="E19" s="20">
        <v>0</v>
      </c>
      <c r="F19" s="20"/>
      <c r="G19" s="20">
        <v>0</v>
      </c>
      <c r="H19" s="20"/>
      <c r="I19" s="20">
        <v>0</v>
      </c>
      <c r="J19" s="127"/>
      <c r="K19" s="20">
        <f>PL!E26</f>
        <v>271553035</v>
      </c>
      <c r="L19" s="127"/>
      <c r="M19" s="127">
        <v>0</v>
      </c>
      <c r="N19" s="127"/>
      <c r="O19" s="127">
        <f t="shared" ref="O19:O24" si="0">SUM(C19:M19)</f>
        <v>271553035</v>
      </c>
    </row>
    <row r="20" spans="1:15" ht="21.95" customHeight="1">
      <c r="A20" s="71" t="s">
        <v>145</v>
      </c>
      <c r="C20" s="85">
        <v>0</v>
      </c>
      <c r="D20" s="20"/>
      <c r="E20" s="85">
        <v>0</v>
      </c>
      <c r="F20" s="20"/>
      <c r="G20" s="85">
        <v>0</v>
      </c>
      <c r="H20" s="20"/>
      <c r="I20" s="85">
        <v>0</v>
      </c>
      <c r="J20" s="127"/>
      <c r="K20" s="85">
        <f>PL!E47</f>
        <v>0</v>
      </c>
      <c r="L20" s="127"/>
      <c r="M20" s="128">
        <f>PL!E49</f>
        <v>-49554659</v>
      </c>
      <c r="N20" s="127"/>
      <c r="O20" s="128">
        <f t="shared" si="0"/>
        <v>-49554659</v>
      </c>
    </row>
    <row r="21" spans="1:15" ht="21.95" customHeight="1">
      <c r="A21" s="71" t="s">
        <v>81</v>
      </c>
      <c r="C21" s="20">
        <f>SUM(C19:C20)</f>
        <v>0</v>
      </c>
      <c r="D21" s="20"/>
      <c r="E21" s="20">
        <f>SUM(E19:E20)</f>
        <v>0</v>
      </c>
      <c r="F21" s="20"/>
      <c r="G21" s="20">
        <f>SUM(G19:G20)</f>
        <v>0</v>
      </c>
      <c r="H21" s="20"/>
      <c r="I21" s="20">
        <f>SUM(I19:I20)</f>
        <v>0</v>
      </c>
      <c r="J21" s="132"/>
      <c r="K21" s="20">
        <f>SUM(K19:K20)</f>
        <v>271553035</v>
      </c>
      <c r="L21" s="132"/>
      <c r="M21" s="20">
        <f>SUM(M19:M20)</f>
        <v>-49554659</v>
      </c>
      <c r="N21" s="127"/>
      <c r="O21" s="29">
        <f t="shared" si="0"/>
        <v>221998376</v>
      </c>
    </row>
    <row r="22" spans="1:15" ht="21.95" customHeight="1">
      <c r="A22" s="153" t="s">
        <v>170</v>
      </c>
      <c r="C22" s="20">
        <v>32000000</v>
      </c>
      <c r="D22" s="20"/>
      <c r="E22" s="20">
        <v>1184000000</v>
      </c>
      <c r="F22" s="20"/>
      <c r="G22" s="20">
        <v>0</v>
      </c>
      <c r="H22" s="20"/>
      <c r="I22" s="20">
        <v>0</v>
      </c>
      <c r="J22" s="132"/>
      <c r="K22" s="20">
        <v>0</v>
      </c>
      <c r="L22" s="132"/>
      <c r="M22" s="20">
        <v>0</v>
      </c>
      <c r="N22" s="127"/>
      <c r="O22" s="29">
        <f t="shared" si="0"/>
        <v>1216000000</v>
      </c>
    </row>
    <row r="23" spans="1:15" ht="21.95" customHeight="1">
      <c r="A23" s="153" t="s">
        <v>171</v>
      </c>
      <c r="C23" s="20">
        <v>0</v>
      </c>
      <c r="D23" s="20"/>
      <c r="E23" s="20">
        <v>-21280000</v>
      </c>
      <c r="F23" s="20"/>
      <c r="G23" s="20">
        <v>0</v>
      </c>
      <c r="H23" s="20"/>
      <c r="I23" s="20">
        <v>0</v>
      </c>
      <c r="J23" s="132"/>
      <c r="K23" s="20">
        <v>0</v>
      </c>
      <c r="L23" s="132"/>
      <c r="M23" s="20">
        <v>0</v>
      </c>
      <c r="N23" s="127"/>
      <c r="O23" s="29">
        <f t="shared" si="0"/>
        <v>-21280000</v>
      </c>
    </row>
    <row r="24" spans="1:15" ht="21.95" customHeight="1">
      <c r="A24" s="153" t="s">
        <v>172</v>
      </c>
      <c r="C24" s="20">
        <v>0</v>
      </c>
      <c r="D24" s="20"/>
      <c r="E24" s="20">
        <v>0</v>
      </c>
      <c r="F24" s="20"/>
      <c r="G24" s="20">
        <v>0</v>
      </c>
      <c r="H24" s="20"/>
      <c r="I24" s="20">
        <v>0</v>
      </c>
      <c r="J24" s="132"/>
      <c r="K24" s="20">
        <v>-479991000</v>
      </c>
      <c r="L24" s="132"/>
      <c r="M24" s="20">
        <v>0</v>
      </c>
      <c r="N24" s="127"/>
      <c r="O24" s="29">
        <f t="shared" si="0"/>
        <v>-479991000</v>
      </c>
    </row>
    <row r="25" spans="1:15" ht="21.95" customHeight="1" thickBot="1">
      <c r="A25" s="1" t="s">
        <v>152</v>
      </c>
      <c r="C25" s="133">
        <f>SUM(C18:C24)-C21</f>
        <v>320000000</v>
      </c>
      <c r="D25" s="127"/>
      <c r="E25" s="133">
        <f>SUM(E18:E24)-E21</f>
        <v>1162720000</v>
      </c>
      <c r="F25" s="127"/>
      <c r="G25" s="133">
        <f>SUM(G18:G24)-G21</f>
        <v>-23313979</v>
      </c>
      <c r="H25" s="127"/>
      <c r="I25" s="133">
        <f>SUM(I18:I24)-I21</f>
        <v>32000000</v>
      </c>
      <c r="J25" s="132"/>
      <c r="K25" s="133">
        <f>SUM(K18:K24)-K21</f>
        <v>-181297261</v>
      </c>
      <c r="L25" s="132"/>
      <c r="M25" s="133">
        <f>SUM(M18:M24)-M21</f>
        <v>-34244257</v>
      </c>
      <c r="N25" s="127"/>
      <c r="O25" s="133">
        <f>SUM(O18:O24)-O21</f>
        <v>1275864503</v>
      </c>
    </row>
    <row r="26" spans="1:15" ht="21.95" customHeight="1" thickTop="1">
      <c r="A26" s="134"/>
      <c r="B26" s="131"/>
      <c r="D26" s="127"/>
      <c r="E26" s="127"/>
      <c r="F26" s="127"/>
      <c r="G26" s="127"/>
      <c r="H26" s="127"/>
      <c r="I26" s="127"/>
      <c r="J26" s="127"/>
      <c r="K26" s="132"/>
      <c r="L26" s="127"/>
      <c r="M26" s="132"/>
      <c r="N26" s="127"/>
      <c r="O26" s="127"/>
    </row>
    <row r="27" spans="1:15" ht="21.95" customHeight="1">
      <c r="A27" s="71" t="s">
        <v>1</v>
      </c>
      <c r="D27" s="127"/>
      <c r="E27" s="127"/>
      <c r="F27" s="127"/>
      <c r="G27" s="132"/>
      <c r="H27" s="127"/>
      <c r="I27" s="132"/>
      <c r="J27" s="127"/>
      <c r="K27" s="127"/>
      <c r="L27" s="127"/>
      <c r="M27" s="127"/>
      <c r="N27" s="127"/>
      <c r="O27" s="127"/>
    </row>
    <row r="28" spans="1:15" ht="21.95" customHeight="1">
      <c r="D28" s="24"/>
      <c r="E28" s="24"/>
      <c r="F28" s="24"/>
      <c r="G28" s="35"/>
      <c r="H28" s="24"/>
      <c r="I28" s="35"/>
      <c r="K28" s="35"/>
      <c r="L28" s="24"/>
      <c r="M28" s="35"/>
      <c r="O28" s="35"/>
    </row>
  </sheetData>
  <mergeCells count="1">
    <mergeCell ref="C5:O5"/>
  </mergeCells>
  <printOptions horizontalCentered="1"/>
  <pageMargins left="0.39370078740157483" right="0" top="0.78740157480314965" bottom="0" header="0.19685039370078741" footer="0.19685039370078741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6"/>
  <sheetViews>
    <sheetView showGridLines="0" view="pageBreakPreview" zoomScale="85" zoomScaleNormal="145" zoomScaleSheetLayoutView="85" workbookViewId="0"/>
  </sheetViews>
  <sheetFormatPr defaultColWidth="9.140625" defaultRowHeight="21.95" customHeight="1"/>
  <cols>
    <col min="1" max="1" width="36.7109375" style="24" customWidth="1"/>
    <col min="2" max="2" width="17.7109375" style="24" customWidth="1"/>
    <col min="3" max="3" width="1.7109375" style="35" customWidth="1"/>
    <col min="4" max="4" width="16.7109375" style="35" customWidth="1"/>
    <col min="5" max="5" width="1.7109375" style="35" customWidth="1"/>
    <col min="6" max="6" width="16.7109375" style="35" customWidth="1"/>
    <col min="7" max="7" width="1.7109375" style="35" customWidth="1"/>
    <col min="8" max="8" width="16.7109375" style="35" customWidth="1"/>
    <col min="9" max="9" width="1.7109375" style="35" customWidth="1"/>
    <col min="10" max="10" width="16.7109375" style="35" customWidth="1"/>
    <col min="11" max="11" width="1.7109375" style="35" customWidth="1"/>
    <col min="12" max="12" width="16.7109375" style="35" customWidth="1"/>
    <col min="13" max="13" width="1.7109375" style="35" customWidth="1"/>
    <col min="14" max="14" width="16.7109375" style="24" customWidth="1"/>
    <col min="15" max="15" width="1.7109375" style="24" customWidth="1"/>
    <col min="16" max="16" width="11" style="24" customWidth="1"/>
    <col min="17" max="16384" width="9.140625" style="24"/>
  </cols>
  <sheetData>
    <row r="1" spans="1:15" ht="21.95" customHeight="1">
      <c r="A1" s="1" t="s">
        <v>94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21.95" customHeight="1">
      <c r="A2" s="1" t="s">
        <v>59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1.95" customHeight="1">
      <c r="A3" s="1" t="s">
        <v>149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21.95" customHeight="1">
      <c r="B4" s="35"/>
      <c r="H4" s="24"/>
      <c r="J4" s="24"/>
      <c r="L4" s="24"/>
      <c r="O4" s="9" t="s">
        <v>64</v>
      </c>
    </row>
    <row r="5" spans="1:15" s="65" customFormat="1" ht="21.95" customHeight="1">
      <c r="A5" s="75"/>
      <c r="B5" s="135"/>
      <c r="C5" s="135"/>
      <c r="D5" s="166" t="s">
        <v>10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75"/>
    </row>
    <row r="6" spans="1:15" s="75" customFormat="1" ht="21.95" customHeight="1">
      <c r="B6" s="124"/>
      <c r="H6" s="124"/>
      <c r="J6" s="124"/>
      <c r="L6" s="123" t="s">
        <v>158</v>
      </c>
      <c r="O6" s="124"/>
    </row>
    <row r="7" spans="1:15" s="75" customFormat="1" ht="21.95" customHeight="1">
      <c r="B7" s="124"/>
      <c r="H7" s="124"/>
      <c r="J7" s="124"/>
      <c r="L7" s="152" t="s">
        <v>157</v>
      </c>
      <c r="N7" s="29"/>
      <c r="O7" s="124"/>
    </row>
    <row r="8" spans="1:15" s="75" customFormat="1" ht="21.95" customHeight="1">
      <c r="B8" s="29"/>
      <c r="L8" s="22" t="s">
        <v>51</v>
      </c>
      <c r="N8" s="29"/>
      <c r="O8" s="124"/>
    </row>
    <row r="9" spans="1:15" s="75" customFormat="1" ht="21.95" customHeight="1">
      <c r="B9" s="29"/>
      <c r="D9" s="29"/>
      <c r="H9" s="166" t="s">
        <v>7</v>
      </c>
      <c r="I9" s="166"/>
      <c r="J9" s="166"/>
      <c r="L9" s="29" t="s">
        <v>52</v>
      </c>
      <c r="N9" s="29"/>
      <c r="O9" s="124"/>
    </row>
    <row r="10" spans="1:15" s="75" customFormat="1" ht="21.95" customHeight="1">
      <c r="B10" s="29"/>
      <c r="D10" s="29" t="s">
        <v>66</v>
      </c>
      <c r="H10" s="29" t="s">
        <v>108</v>
      </c>
      <c r="L10" s="29" t="s">
        <v>155</v>
      </c>
      <c r="N10" s="29" t="s">
        <v>5</v>
      </c>
      <c r="O10" s="124"/>
    </row>
    <row r="11" spans="1:15" s="75" customFormat="1" ht="21.95" customHeight="1">
      <c r="B11" s="136"/>
      <c r="D11" s="151" t="s">
        <v>154</v>
      </c>
      <c r="F11" s="159" t="s">
        <v>161</v>
      </c>
      <c r="H11" s="126" t="s">
        <v>109</v>
      </c>
      <c r="J11" s="152" t="s">
        <v>4</v>
      </c>
      <c r="L11" s="151" t="s">
        <v>156</v>
      </c>
      <c r="N11" s="151" t="s">
        <v>157</v>
      </c>
    </row>
    <row r="12" spans="1:15" ht="21.95" customHeight="1">
      <c r="A12" s="1" t="s">
        <v>129</v>
      </c>
      <c r="C12" s="24"/>
      <c r="D12" s="20">
        <v>288000000</v>
      </c>
      <c r="E12" s="20"/>
      <c r="F12" s="20">
        <v>0</v>
      </c>
      <c r="G12" s="20"/>
      <c r="H12" s="20">
        <v>32000000</v>
      </c>
      <c r="I12" s="20"/>
      <c r="J12" s="20">
        <v>188844100</v>
      </c>
      <c r="K12" s="20"/>
      <c r="L12" s="20">
        <v>15443791</v>
      </c>
      <c r="M12" s="113"/>
      <c r="N12" s="86">
        <f>SUM(D12:L12)</f>
        <v>524287891</v>
      </c>
    </row>
    <row r="13" spans="1:15" ht="21.95" customHeight="1">
      <c r="A13" s="71" t="s">
        <v>82</v>
      </c>
      <c r="C13" s="24"/>
      <c r="D13" s="20">
        <v>0</v>
      </c>
      <c r="E13" s="20"/>
      <c r="F13" s="20">
        <v>0</v>
      </c>
      <c r="G13" s="20"/>
      <c r="H13" s="20">
        <v>0</v>
      </c>
      <c r="I13" s="20"/>
      <c r="J13" s="20">
        <f>PL!K26</f>
        <v>3821086</v>
      </c>
      <c r="K13" s="20"/>
      <c r="L13" s="20">
        <v>0</v>
      </c>
      <c r="M13" s="113"/>
      <c r="N13" s="86">
        <f t="shared" ref="N13" si="0">SUM(D13:L13)</f>
        <v>3821086</v>
      </c>
    </row>
    <row r="14" spans="1:15" ht="21.95" customHeight="1">
      <c r="A14" s="71" t="s">
        <v>91</v>
      </c>
      <c r="C14" s="24"/>
      <c r="D14" s="85">
        <v>0</v>
      </c>
      <c r="E14" s="20"/>
      <c r="F14" s="85">
        <v>0</v>
      </c>
      <c r="G14" s="20"/>
      <c r="H14" s="85">
        <v>0</v>
      </c>
      <c r="I14" s="20"/>
      <c r="J14" s="85">
        <f>PL!K47</f>
        <v>-786723</v>
      </c>
      <c r="K14" s="20"/>
      <c r="L14" s="85">
        <f>PL!K49</f>
        <v>18034026</v>
      </c>
      <c r="M14" s="113"/>
      <c r="N14" s="85">
        <f>SUM(D14:L14)</f>
        <v>17247303</v>
      </c>
    </row>
    <row r="15" spans="1:15" ht="21.95" customHeight="1">
      <c r="A15" s="71" t="s">
        <v>81</v>
      </c>
      <c r="C15" s="24"/>
      <c r="D15" s="137">
        <v>0</v>
      </c>
      <c r="E15" s="20"/>
      <c r="F15" s="137">
        <v>0</v>
      </c>
      <c r="G15" s="20"/>
      <c r="H15" s="137">
        <f>SUM(H13:H14)</f>
        <v>0</v>
      </c>
      <c r="I15" s="20"/>
      <c r="J15" s="137">
        <f>SUM(J13:J14)</f>
        <v>3034363</v>
      </c>
      <c r="K15" s="20"/>
      <c r="L15" s="137">
        <f>SUM(L13:L14)</f>
        <v>18034026</v>
      </c>
      <c r="M15" s="113"/>
      <c r="N15" s="137">
        <f>SUM(N13:N14)</f>
        <v>21068389</v>
      </c>
    </row>
    <row r="16" spans="1:15" ht="21.95" customHeight="1" thickBot="1">
      <c r="A16" s="1" t="s">
        <v>130</v>
      </c>
      <c r="B16" s="55"/>
      <c r="C16" s="24"/>
      <c r="D16" s="138">
        <f>SUM(D15:D15,D12)</f>
        <v>288000000</v>
      </c>
      <c r="E16" s="20"/>
      <c r="F16" s="138">
        <f>SUM(F15:F15,F12)</f>
        <v>0</v>
      </c>
      <c r="G16" s="20"/>
      <c r="H16" s="138">
        <f>SUM(H15:H15,H12)</f>
        <v>32000000</v>
      </c>
      <c r="I16" s="20"/>
      <c r="J16" s="138">
        <f>SUM(J15:J15,J12)</f>
        <v>191878463</v>
      </c>
      <c r="K16" s="20"/>
      <c r="L16" s="138">
        <f>SUM(L15:L15,L12)</f>
        <v>33477817</v>
      </c>
      <c r="M16" s="20"/>
      <c r="N16" s="138">
        <f>SUM(N15:N15,N12)</f>
        <v>545356280</v>
      </c>
      <c r="O16" s="35"/>
    </row>
    <row r="17" spans="1:15" ht="21.95" customHeight="1" thickTop="1">
      <c r="A17" s="1"/>
      <c r="C17" s="24"/>
      <c r="E17" s="24"/>
      <c r="G17" s="24"/>
      <c r="I17" s="24"/>
      <c r="N17" s="35"/>
      <c r="O17" s="35"/>
    </row>
    <row r="18" spans="1:15" ht="21.95" customHeight="1">
      <c r="A18" s="1" t="s">
        <v>151</v>
      </c>
      <c r="B18" s="55"/>
      <c r="C18" s="24"/>
      <c r="D18" s="20">
        <f>D16</f>
        <v>288000000</v>
      </c>
      <c r="E18" s="20"/>
      <c r="F18" s="20">
        <f>F16</f>
        <v>0</v>
      </c>
      <c r="G18" s="20"/>
      <c r="H18" s="20">
        <f>H16</f>
        <v>32000000</v>
      </c>
      <c r="I18" s="20"/>
      <c r="J18" s="20">
        <f>J16</f>
        <v>191878463</v>
      </c>
      <c r="K18" s="20"/>
      <c r="L18" s="20">
        <f>L16</f>
        <v>33477817</v>
      </c>
      <c r="N18" s="86">
        <f>SUM(D18:L18)</f>
        <v>545356280</v>
      </c>
    </row>
    <row r="19" spans="1:15" ht="21.95" customHeight="1">
      <c r="A19" s="71" t="s">
        <v>82</v>
      </c>
      <c r="B19" s="55"/>
      <c r="C19" s="24"/>
      <c r="D19" s="20">
        <v>0</v>
      </c>
      <c r="F19" s="20">
        <v>0</v>
      </c>
      <c r="H19" s="20">
        <v>0</v>
      </c>
      <c r="J19" s="20">
        <f>PL!I26</f>
        <v>813894395</v>
      </c>
      <c r="L19" s="20">
        <v>0</v>
      </c>
      <c r="N19" s="86">
        <f t="shared" ref="N19:N20" si="1">SUM(D19:L19)</f>
        <v>813894395</v>
      </c>
    </row>
    <row r="20" spans="1:15" ht="21.95" customHeight="1">
      <c r="A20" s="71" t="s">
        <v>145</v>
      </c>
      <c r="B20" s="55"/>
      <c r="C20" s="24"/>
      <c r="D20" s="85">
        <v>0</v>
      </c>
      <c r="E20" s="24"/>
      <c r="F20" s="85">
        <v>0</v>
      </c>
      <c r="G20" s="24"/>
      <c r="H20" s="85">
        <v>0</v>
      </c>
      <c r="I20" s="24"/>
      <c r="J20" s="85">
        <f>PL!I47</f>
        <v>0</v>
      </c>
      <c r="K20" s="24"/>
      <c r="L20" s="85">
        <f>PL!I49</f>
        <v>-56771545</v>
      </c>
      <c r="M20" s="24"/>
      <c r="N20" s="85">
        <f t="shared" si="1"/>
        <v>-56771545</v>
      </c>
    </row>
    <row r="21" spans="1:15" ht="21.95" customHeight="1">
      <c r="A21" s="71" t="s">
        <v>81</v>
      </c>
      <c r="B21" s="55"/>
      <c r="C21" s="24"/>
      <c r="D21" s="148">
        <f>SUM(D19:D20)</f>
        <v>0</v>
      </c>
      <c r="E21" s="20"/>
      <c r="F21" s="148">
        <f>SUM(F19:F20)</f>
        <v>0</v>
      </c>
      <c r="G21" s="20"/>
      <c r="H21" s="148">
        <f>SUM(H19:H20)</f>
        <v>0</v>
      </c>
      <c r="I21" s="20"/>
      <c r="J21" s="148">
        <f>SUM(J19:J20)</f>
        <v>813894395</v>
      </c>
      <c r="K21" s="20"/>
      <c r="L21" s="148">
        <f>SUM(L19:L20)</f>
        <v>-56771545</v>
      </c>
      <c r="M21" s="113"/>
      <c r="N21" s="148">
        <f>SUM(N19:N20)</f>
        <v>757122850</v>
      </c>
    </row>
    <row r="22" spans="1:15" s="35" customFormat="1" ht="21.95" customHeight="1">
      <c r="A22" s="153" t="s">
        <v>170</v>
      </c>
      <c r="B22" s="149"/>
      <c r="D22" s="20">
        <v>32000000</v>
      </c>
      <c r="E22" s="20"/>
      <c r="F22" s="20">
        <v>1184000000</v>
      </c>
      <c r="G22" s="20"/>
      <c r="H22" s="20">
        <v>0</v>
      </c>
      <c r="I22" s="20"/>
      <c r="J22" s="20">
        <v>0</v>
      </c>
      <c r="K22" s="20"/>
      <c r="L22" s="20">
        <v>0</v>
      </c>
      <c r="M22" s="113"/>
      <c r="N22" s="20">
        <f>SUM(D22:L22)</f>
        <v>1216000000</v>
      </c>
    </row>
    <row r="23" spans="1:15" ht="21.95" customHeight="1">
      <c r="A23" s="153" t="s">
        <v>171</v>
      </c>
      <c r="B23" s="55"/>
      <c r="C23" s="24"/>
      <c r="D23" s="20">
        <v>0</v>
      </c>
      <c r="E23" s="20"/>
      <c r="F23" s="20">
        <v>-21280000</v>
      </c>
      <c r="G23" s="20"/>
      <c r="H23" s="20">
        <v>0</v>
      </c>
      <c r="I23" s="20"/>
      <c r="J23" s="20">
        <v>0</v>
      </c>
      <c r="K23" s="20"/>
      <c r="L23" s="20">
        <v>0</v>
      </c>
      <c r="M23" s="113"/>
      <c r="N23" s="86">
        <f t="shared" ref="N23" si="2">SUM(D23:L23)</f>
        <v>-21280000</v>
      </c>
    </row>
    <row r="24" spans="1:15" ht="21.95" customHeight="1">
      <c r="A24" s="153" t="s">
        <v>172</v>
      </c>
      <c r="B24" s="55"/>
      <c r="C24" s="24"/>
      <c r="D24" s="85">
        <v>0</v>
      </c>
      <c r="E24" s="20"/>
      <c r="F24" s="85">
        <v>0</v>
      </c>
      <c r="G24" s="20"/>
      <c r="H24" s="85">
        <v>0</v>
      </c>
      <c r="I24" s="20"/>
      <c r="J24" s="85">
        <v>-479991000</v>
      </c>
      <c r="K24" s="20"/>
      <c r="L24" s="85">
        <v>0</v>
      </c>
      <c r="M24" s="113"/>
      <c r="N24" s="85">
        <f>SUM(D24:L24)</f>
        <v>-479991000</v>
      </c>
    </row>
    <row r="25" spans="1:15" ht="21.95" customHeight="1" thickBot="1">
      <c r="A25" s="1" t="s">
        <v>152</v>
      </c>
      <c r="B25" s="55"/>
      <c r="C25" s="24"/>
      <c r="D25" s="138">
        <f>SUM(D18:D24)-D21</f>
        <v>320000000</v>
      </c>
      <c r="E25" s="20"/>
      <c r="F25" s="138">
        <f>SUM(F18:F24)-F21</f>
        <v>1162720000</v>
      </c>
      <c r="G25" s="20"/>
      <c r="H25" s="138">
        <f>SUM(H18:H24)-H21</f>
        <v>32000000</v>
      </c>
      <c r="I25" s="20"/>
      <c r="J25" s="138">
        <f>SUM(J18:J24)-J21</f>
        <v>525781858</v>
      </c>
      <c r="K25" s="20"/>
      <c r="L25" s="138">
        <f>SUM(L18:L24)-L21</f>
        <v>-23293728</v>
      </c>
      <c r="M25" s="20"/>
      <c r="N25" s="138">
        <f>SUM(N18:N24)-N21</f>
        <v>2017208130</v>
      </c>
      <c r="O25" s="35"/>
    </row>
    <row r="26" spans="1:15" ht="21.95" customHeight="1" thickTop="1">
      <c r="A26" s="131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ht="21.95" customHeight="1">
      <c r="A27" s="71" t="s">
        <v>1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32" spans="1:15" ht="21.95" customHeight="1">
      <c r="H32" s="29"/>
      <c r="J32" s="29"/>
    </row>
    <row r="33" spans="8:10" ht="21.95" customHeight="1">
      <c r="H33" s="29"/>
      <c r="J33" s="29"/>
    </row>
    <row r="34" spans="8:10" ht="21.95" customHeight="1">
      <c r="H34" s="29"/>
      <c r="J34" s="29"/>
    </row>
    <row r="35" spans="8:10" ht="21.95" customHeight="1">
      <c r="H35" s="29"/>
      <c r="J35" s="29"/>
    </row>
    <row r="36" spans="8:10" ht="21.95" customHeight="1">
      <c r="H36" s="29"/>
      <c r="J36" s="29"/>
    </row>
  </sheetData>
  <mergeCells count="2">
    <mergeCell ref="D5:N5"/>
    <mergeCell ref="H9:J9"/>
  </mergeCells>
  <printOptions horizontalCentered="1"/>
  <pageMargins left="0.39370078740157483" right="0" top="0.78740157480314965" bottom="0" header="0.19685039370078741" footer="0.19685039370078741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4"/>
  <sheetViews>
    <sheetView showGridLines="0" view="pageBreakPreview" zoomScaleNormal="110" zoomScaleSheetLayoutView="100" workbookViewId="0"/>
  </sheetViews>
  <sheetFormatPr defaultColWidth="10.7109375" defaultRowHeight="21.95" customHeight="1"/>
  <cols>
    <col min="1" max="1" width="40.7109375" style="5" customWidth="1"/>
    <col min="2" max="2" width="4.7109375" style="5" customWidth="1"/>
    <col min="3" max="3" width="5.7109375" style="10" customWidth="1"/>
    <col min="4" max="4" width="1.7109375" style="10" customWidth="1"/>
    <col min="5" max="5" width="14.42578125" style="8" customWidth="1"/>
    <col min="6" max="6" width="1.7109375" style="5" customWidth="1"/>
    <col min="7" max="7" width="13.7109375" style="8" customWidth="1"/>
    <col min="8" max="8" width="1.7109375" style="5" customWidth="1"/>
    <col min="9" max="9" width="14.7109375" style="8" bestFit="1" customWidth="1"/>
    <col min="10" max="10" width="1.7109375" style="5" customWidth="1"/>
    <col min="11" max="11" width="13.7109375" style="8" customWidth="1"/>
    <col min="12" max="12" width="0.42578125" style="4" customWidth="1"/>
    <col min="13" max="16384" width="10.7109375" style="5"/>
  </cols>
  <sheetData>
    <row r="1" spans="1:13" ht="21.95" customHeight="1">
      <c r="A1" s="1" t="s">
        <v>94</v>
      </c>
      <c r="B1" s="1"/>
      <c r="C1" s="2"/>
      <c r="D1" s="2"/>
      <c r="E1" s="3"/>
      <c r="F1" s="3"/>
      <c r="G1" s="3"/>
      <c r="H1" s="3"/>
      <c r="I1" s="3"/>
      <c r="J1" s="3"/>
      <c r="K1" s="3"/>
    </row>
    <row r="2" spans="1:13" ht="21.95" customHeight="1">
      <c r="A2" s="1" t="s">
        <v>69</v>
      </c>
      <c r="B2" s="1"/>
      <c r="C2" s="2"/>
      <c r="D2" s="2"/>
      <c r="E2" s="3"/>
      <c r="F2" s="3"/>
      <c r="G2" s="3"/>
      <c r="H2" s="3"/>
      <c r="I2" s="3"/>
      <c r="J2" s="3"/>
      <c r="K2" s="3"/>
    </row>
    <row r="3" spans="1:13" s="4" customFormat="1" ht="21.95" customHeight="1">
      <c r="A3" s="1" t="s">
        <v>149</v>
      </c>
      <c r="B3" s="1"/>
      <c r="C3" s="2"/>
      <c r="D3" s="2"/>
      <c r="E3" s="6"/>
      <c r="F3" s="7"/>
      <c r="G3" s="6"/>
      <c r="H3" s="7"/>
      <c r="I3" s="6"/>
      <c r="J3" s="7"/>
      <c r="K3" s="6"/>
      <c r="M3" s="5"/>
    </row>
    <row r="4" spans="1:13" s="4" customFormat="1" ht="21.95" customHeight="1">
      <c r="A4" s="5"/>
      <c r="B4" s="5"/>
      <c r="C4" s="5"/>
      <c r="D4" s="5"/>
      <c r="E4" s="8"/>
      <c r="F4" s="5"/>
      <c r="G4" s="8"/>
      <c r="H4" s="5"/>
      <c r="J4" s="5"/>
      <c r="K4" s="9" t="s">
        <v>64</v>
      </c>
      <c r="M4" s="5"/>
    </row>
    <row r="5" spans="1:13" s="4" customFormat="1" ht="21.95" customHeight="1">
      <c r="A5" s="5"/>
      <c r="B5" s="5"/>
      <c r="C5" s="10"/>
      <c r="D5" s="10"/>
      <c r="E5" s="164" t="s">
        <v>9</v>
      </c>
      <c r="F5" s="164"/>
      <c r="G5" s="164"/>
      <c r="H5" s="11"/>
      <c r="I5" s="12"/>
      <c r="J5" s="143" t="s">
        <v>10</v>
      </c>
      <c r="K5" s="12"/>
      <c r="M5" s="13"/>
    </row>
    <row r="6" spans="1:13" s="4" customFormat="1" ht="21.95" customHeight="1">
      <c r="A6" s="5"/>
      <c r="B6" s="5"/>
      <c r="C6" s="14" t="s">
        <v>0</v>
      </c>
      <c r="D6" s="14"/>
      <c r="E6" s="15" t="s">
        <v>150</v>
      </c>
      <c r="F6" s="16"/>
      <c r="G6" s="15" t="s">
        <v>128</v>
      </c>
      <c r="H6" s="17"/>
      <c r="I6" s="15" t="s">
        <v>150</v>
      </c>
      <c r="J6" s="16"/>
      <c r="K6" s="15" t="s">
        <v>128</v>
      </c>
    </row>
    <row r="7" spans="1:13" ht="21.95" customHeight="1">
      <c r="A7" s="18" t="s">
        <v>8</v>
      </c>
      <c r="B7" s="18"/>
      <c r="E7" s="3"/>
      <c r="F7" s="3"/>
      <c r="G7" s="3"/>
      <c r="H7" s="3"/>
      <c r="I7" s="3"/>
      <c r="J7" s="3"/>
      <c r="K7" s="3"/>
    </row>
    <row r="8" spans="1:13" ht="21.95" customHeight="1">
      <c r="A8" s="19" t="s">
        <v>181</v>
      </c>
      <c r="B8" s="19"/>
      <c r="E8" s="20">
        <f>PL!E24</f>
        <v>361816646</v>
      </c>
      <c r="F8" s="20"/>
      <c r="G8" s="20">
        <f>PL!G24</f>
        <v>253147255</v>
      </c>
      <c r="H8" s="20"/>
      <c r="I8" s="20">
        <f>PL!I24</f>
        <v>813894395</v>
      </c>
      <c r="J8" s="20"/>
      <c r="K8" s="20">
        <f>PL!K24</f>
        <v>3821086</v>
      </c>
      <c r="L8" s="21"/>
    </row>
    <row r="9" spans="1:13" ht="21.95" customHeight="1">
      <c r="A9" s="19" t="s">
        <v>190</v>
      </c>
      <c r="B9" s="19"/>
      <c r="E9" s="22"/>
      <c r="F9" s="23"/>
      <c r="G9" s="22"/>
      <c r="H9" s="23"/>
      <c r="I9" s="22"/>
      <c r="J9" s="23"/>
      <c r="K9" s="22"/>
    </row>
    <row r="10" spans="1:13" ht="21.95" customHeight="1">
      <c r="A10" s="19" t="s">
        <v>54</v>
      </c>
      <c r="B10" s="19"/>
      <c r="E10" s="22"/>
      <c r="F10" s="23"/>
      <c r="G10" s="22"/>
      <c r="H10" s="24"/>
      <c r="I10" s="22"/>
      <c r="J10" s="24"/>
      <c r="K10" s="22"/>
    </row>
    <row r="11" spans="1:13" s="4" customFormat="1" ht="21.95" customHeight="1">
      <c r="A11" s="19" t="s">
        <v>146</v>
      </c>
      <c r="B11" s="19"/>
      <c r="C11" s="25"/>
      <c r="D11" s="25"/>
      <c r="E11" s="139">
        <v>738761</v>
      </c>
      <c r="F11" s="9"/>
      <c r="G11" s="139">
        <v>332888</v>
      </c>
      <c r="H11" s="9"/>
      <c r="I11" s="9">
        <v>738761</v>
      </c>
      <c r="J11" s="9"/>
      <c r="K11" s="139">
        <v>332888</v>
      </c>
      <c r="M11" s="5"/>
    </row>
    <row r="12" spans="1:13" s="4" customFormat="1" ht="21.95" customHeight="1">
      <c r="A12" s="19" t="s">
        <v>182</v>
      </c>
      <c r="B12" s="19"/>
      <c r="C12" s="25"/>
      <c r="D12" s="25"/>
      <c r="E12" s="9">
        <v>-623681</v>
      </c>
      <c r="F12" s="9"/>
      <c r="G12" s="9">
        <v>-11612181</v>
      </c>
      <c r="H12" s="9"/>
      <c r="I12" s="9">
        <v>0</v>
      </c>
      <c r="J12" s="9"/>
      <c r="K12" s="26">
        <v>0</v>
      </c>
      <c r="M12" s="5"/>
    </row>
    <row r="13" spans="1:13" ht="21.95" customHeight="1">
      <c r="A13" s="19" t="s">
        <v>110</v>
      </c>
      <c r="B13" s="19"/>
      <c r="D13" s="25"/>
      <c r="E13" s="26">
        <v>96972391</v>
      </c>
      <c r="F13" s="9"/>
      <c r="G13" s="26">
        <v>7344705</v>
      </c>
      <c r="H13" s="9"/>
      <c r="I13" s="26">
        <v>96103600</v>
      </c>
      <c r="J13" s="9"/>
      <c r="K13" s="26">
        <v>7344705</v>
      </c>
    </row>
    <row r="14" spans="1:13" ht="21.95" customHeight="1">
      <c r="A14" s="19" t="s">
        <v>195</v>
      </c>
      <c r="B14" s="19"/>
      <c r="C14" s="10">
        <v>11</v>
      </c>
      <c r="D14" s="25"/>
      <c r="E14" s="9">
        <v>6014000</v>
      </c>
      <c r="F14" s="9"/>
      <c r="G14" s="9">
        <v>5582362</v>
      </c>
      <c r="H14" s="9"/>
      <c r="I14" s="9">
        <v>18331</v>
      </c>
      <c r="J14" s="9"/>
      <c r="K14" s="26">
        <v>9425</v>
      </c>
    </row>
    <row r="15" spans="1:13" ht="21.95" customHeight="1">
      <c r="A15" s="19" t="s">
        <v>119</v>
      </c>
      <c r="B15" s="19"/>
      <c r="D15" s="25"/>
      <c r="E15" s="9">
        <v>101650</v>
      </c>
      <c r="F15" s="9"/>
      <c r="G15" s="9">
        <v>104499</v>
      </c>
      <c r="H15" s="9"/>
      <c r="I15" s="9">
        <v>101650</v>
      </c>
      <c r="J15" s="9"/>
      <c r="K15" s="26">
        <v>104499</v>
      </c>
    </row>
    <row r="16" spans="1:13" ht="21.95" customHeight="1">
      <c r="A16" s="19" t="s">
        <v>93</v>
      </c>
      <c r="B16" s="19"/>
      <c r="C16" s="10">
        <v>12</v>
      </c>
      <c r="D16" s="25"/>
      <c r="E16" s="9">
        <v>58180103</v>
      </c>
      <c r="F16" s="9"/>
      <c r="G16" s="9">
        <v>62738598</v>
      </c>
      <c r="H16" s="9"/>
      <c r="I16" s="9">
        <v>0</v>
      </c>
      <c r="J16" s="9"/>
      <c r="K16" s="26">
        <v>0</v>
      </c>
    </row>
    <row r="17" spans="1:13" ht="21.95" customHeight="1">
      <c r="A17" s="19" t="s">
        <v>132</v>
      </c>
      <c r="B17" s="19"/>
      <c r="D17" s="25"/>
      <c r="E17" s="9">
        <v>3509484</v>
      </c>
      <c r="F17" s="9"/>
      <c r="G17" s="9">
        <v>9530159</v>
      </c>
      <c r="H17" s="9"/>
      <c r="I17" s="26">
        <v>0</v>
      </c>
      <c r="J17" s="9"/>
      <c r="K17" s="26">
        <v>0</v>
      </c>
    </row>
    <row r="18" spans="1:13" ht="21.95" customHeight="1">
      <c r="A18" s="19" t="s">
        <v>120</v>
      </c>
      <c r="B18" s="19"/>
      <c r="D18" s="25"/>
      <c r="E18" s="9"/>
      <c r="F18" s="9"/>
      <c r="G18" s="9"/>
      <c r="H18" s="9"/>
      <c r="I18" s="9"/>
      <c r="J18" s="9"/>
      <c r="K18" s="9"/>
    </row>
    <row r="19" spans="1:13" ht="21.95" customHeight="1">
      <c r="A19" s="19" t="s">
        <v>121</v>
      </c>
      <c r="B19" s="19"/>
      <c r="D19" s="25"/>
      <c r="E19" s="9">
        <v>35338</v>
      </c>
      <c r="F19" s="9"/>
      <c r="G19" s="9">
        <v>39438</v>
      </c>
      <c r="H19" s="9"/>
      <c r="I19" s="9">
        <v>35338</v>
      </c>
      <c r="J19" s="9"/>
      <c r="K19" s="26">
        <v>39438</v>
      </c>
    </row>
    <row r="20" spans="1:13" ht="21.95" customHeight="1">
      <c r="A20" s="19" t="s">
        <v>169</v>
      </c>
      <c r="B20" s="19"/>
      <c r="D20" s="25"/>
      <c r="E20" s="9">
        <v>9107982</v>
      </c>
      <c r="F20" s="9"/>
      <c r="G20" s="9">
        <v>4661411</v>
      </c>
      <c r="H20" s="9"/>
      <c r="I20" s="9">
        <v>629980</v>
      </c>
      <c r="J20" s="9"/>
      <c r="K20" s="26">
        <v>2300805</v>
      </c>
      <c r="L20" s="28"/>
    </row>
    <row r="21" spans="1:13" ht="21.95" customHeight="1">
      <c r="A21" s="19" t="s">
        <v>164</v>
      </c>
      <c r="B21" s="19"/>
      <c r="C21" s="10">
        <v>10</v>
      </c>
      <c r="D21" s="25"/>
      <c r="E21" s="9">
        <v>0</v>
      </c>
      <c r="F21" s="9"/>
      <c r="G21" s="9">
        <v>0</v>
      </c>
      <c r="H21" s="9"/>
      <c r="I21" s="9">
        <v>-885057400</v>
      </c>
      <c r="J21" s="9"/>
      <c r="K21" s="26">
        <v>0</v>
      </c>
      <c r="L21" s="28"/>
    </row>
    <row r="22" spans="1:13" ht="21.95" customHeight="1">
      <c r="A22" s="19" t="s">
        <v>124</v>
      </c>
      <c r="B22" s="19"/>
      <c r="C22" s="25"/>
      <c r="D22" s="25"/>
      <c r="E22" s="9">
        <v>-18202231</v>
      </c>
      <c r="F22" s="22"/>
      <c r="G22" s="9">
        <v>-9327910</v>
      </c>
      <c r="H22" s="22"/>
      <c r="I22" s="9">
        <v>-395137</v>
      </c>
      <c r="J22" s="22"/>
      <c r="K22" s="26">
        <v>-14068</v>
      </c>
      <c r="L22" s="28"/>
    </row>
    <row r="23" spans="1:13" ht="21.95" customHeight="1">
      <c r="A23" s="19" t="s">
        <v>125</v>
      </c>
      <c r="B23" s="19"/>
      <c r="C23" s="25"/>
      <c r="D23" s="30"/>
      <c r="E23" s="31">
        <v>67999469</v>
      </c>
      <c r="F23" s="22"/>
      <c r="G23" s="31">
        <v>56932874</v>
      </c>
      <c r="H23" s="22"/>
      <c r="I23" s="31">
        <v>65976690</v>
      </c>
      <c r="J23" s="22"/>
      <c r="K23" s="31">
        <v>58226833</v>
      </c>
      <c r="L23" s="32"/>
      <c r="M23" s="33"/>
    </row>
    <row r="24" spans="1:13" ht="21.95" customHeight="1">
      <c r="A24" s="19" t="s">
        <v>126</v>
      </c>
      <c r="B24" s="19"/>
      <c r="C24" s="25"/>
      <c r="D24" s="25"/>
      <c r="E24" s="34"/>
      <c r="F24" s="29"/>
      <c r="G24" s="34"/>
      <c r="H24" s="29"/>
      <c r="I24" s="34"/>
      <c r="J24" s="29"/>
      <c r="K24" s="34"/>
    </row>
    <row r="25" spans="1:13" ht="21.95" customHeight="1">
      <c r="A25" s="19" t="s">
        <v>37</v>
      </c>
      <c r="B25" s="19"/>
      <c r="C25" s="25"/>
      <c r="D25" s="25"/>
      <c r="E25" s="34">
        <f>SUM(E8:E23)</f>
        <v>585649912</v>
      </c>
      <c r="F25" s="35"/>
      <c r="G25" s="34">
        <f>SUM(G8:G23)</f>
        <v>379474098</v>
      </c>
      <c r="H25" s="35"/>
      <c r="I25" s="34">
        <f>SUM(I8:I23)</f>
        <v>92046208</v>
      </c>
      <c r="J25" s="35"/>
      <c r="K25" s="34">
        <f>SUM(K8:K23)</f>
        <v>72165611</v>
      </c>
    </row>
    <row r="26" spans="1:13" ht="21.95" customHeight="1">
      <c r="A26" s="19" t="s">
        <v>55</v>
      </c>
      <c r="B26" s="19"/>
      <c r="E26" s="36"/>
      <c r="F26" s="36"/>
      <c r="G26" s="36"/>
      <c r="H26" s="36"/>
      <c r="I26" s="36"/>
      <c r="J26" s="36"/>
      <c r="K26" s="26"/>
    </row>
    <row r="27" spans="1:13" ht="21.95" customHeight="1">
      <c r="A27" s="19" t="s">
        <v>56</v>
      </c>
      <c r="B27" s="19"/>
      <c r="C27" s="37"/>
      <c r="D27" s="25"/>
      <c r="E27" s="9">
        <v>-623209</v>
      </c>
      <c r="F27" s="9"/>
      <c r="G27" s="9">
        <v>-86539102</v>
      </c>
      <c r="H27" s="9"/>
      <c r="I27" s="9">
        <v>-22554355</v>
      </c>
      <c r="J27" s="9"/>
      <c r="K27" s="26">
        <v>-18437772</v>
      </c>
    </row>
    <row r="28" spans="1:13" ht="21.95" customHeight="1">
      <c r="A28" s="19" t="s">
        <v>38</v>
      </c>
      <c r="B28" s="19"/>
      <c r="C28" s="25"/>
      <c r="D28" s="25"/>
      <c r="E28" s="139">
        <v>-13113017</v>
      </c>
      <c r="F28" s="139"/>
      <c r="G28" s="139">
        <v>-12103717</v>
      </c>
      <c r="H28" s="139"/>
      <c r="I28" s="139">
        <v>73499793</v>
      </c>
      <c r="J28" s="139"/>
      <c r="K28" s="38">
        <v>-25429082</v>
      </c>
    </row>
    <row r="29" spans="1:13" ht="21.95" customHeight="1">
      <c r="A29" s="19" t="s">
        <v>101</v>
      </c>
      <c r="B29" s="19"/>
      <c r="C29" s="25"/>
      <c r="D29" s="25"/>
      <c r="E29" s="139">
        <v>1771611</v>
      </c>
      <c r="F29" s="139"/>
      <c r="G29" s="139">
        <v>-1780313</v>
      </c>
      <c r="H29" s="139"/>
      <c r="I29" s="139">
        <v>-5588</v>
      </c>
      <c r="J29" s="139"/>
      <c r="K29" s="38">
        <v>-3114</v>
      </c>
    </row>
    <row r="30" spans="1:13" ht="21.95" customHeight="1">
      <c r="A30" s="19" t="s">
        <v>57</v>
      </c>
      <c r="B30" s="19"/>
      <c r="C30" s="25"/>
      <c r="D30" s="25"/>
      <c r="E30" s="142"/>
      <c r="F30" s="139"/>
      <c r="G30" s="142"/>
      <c r="H30" s="139"/>
      <c r="I30" s="142"/>
      <c r="J30" s="139"/>
      <c r="K30" s="142"/>
    </row>
    <row r="31" spans="1:13" ht="21.95" customHeight="1">
      <c r="A31" s="19" t="s">
        <v>74</v>
      </c>
      <c r="B31" s="19"/>
      <c r="C31" s="25"/>
      <c r="D31" s="25"/>
      <c r="E31" s="38">
        <v>49036774</v>
      </c>
      <c r="F31" s="139"/>
      <c r="G31" s="38">
        <v>85759869</v>
      </c>
      <c r="H31" s="139"/>
      <c r="I31" s="38">
        <v>19538688</v>
      </c>
      <c r="J31" s="139"/>
      <c r="K31" s="38">
        <v>8286934</v>
      </c>
    </row>
    <row r="32" spans="1:13" ht="21.95" customHeight="1">
      <c r="A32" s="19" t="s">
        <v>143</v>
      </c>
      <c r="B32" s="19"/>
      <c r="C32" s="25"/>
      <c r="D32" s="25"/>
      <c r="E32" s="26">
        <v>914144</v>
      </c>
      <c r="F32" s="9"/>
      <c r="G32" s="26">
        <v>2361603</v>
      </c>
      <c r="H32" s="9"/>
      <c r="I32" s="26">
        <v>0</v>
      </c>
      <c r="J32" s="9"/>
      <c r="K32" s="26">
        <v>0</v>
      </c>
    </row>
    <row r="33" spans="1:13" s="33" customFormat="1" ht="21.95" customHeight="1">
      <c r="A33" s="19" t="s">
        <v>39</v>
      </c>
      <c r="B33" s="19"/>
      <c r="C33" s="30"/>
      <c r="D33" s="30"/>
      <c r="E33" s="9">
        <v>966300</v>
      </c>
      <c r="F33" s="9"/>
      <c r="G33" s="9">
        <v>3195736</v>
      </c>
      <c r="H33" s="9"/>
      <c r="I33" s="9">
        <v>-145385301</v>
      </c>
      <c r="J33" s="9"/>
      <c r="K33" s="38">
        <v>91137887</v>
      </c>
      <c r="L33" s="21"/>
    </row>
    <row r="34" spans="1:13" s="33" customFormat="1" ht="21.95" customHeight="1">
      <c r="A34" s="19" t="s">
        <v>183</v>
      </c>
      <c r="B34" s="19"/>
      <c r="C34" s="30"/>
      <c r="D34" s="30"/>
      <c r="E34" s="39">
        <f>SUM(E25:E33)</f>
        <v>624602515</v>
      </c>
      <c r="F34" s="29"/>
      <c r="G34" s="39">
        <f>SUM(G25:G33)</f>
        <v>370368174</v>
      </c>
      <c r="H34" s="29"/>
      <c r="I34" s="39">
        <f>SUM(I25:I33)</f>
        <v>17139445</v>
      </c>
      <c r="J34" s="29"/>
      <c r="K34" s="39">
        <f>SUM(K25:K33)</f>
        <v>127720464</v>
      </c>
      <c r="L34" s="21"/>
    </row>
    <row r="35" spans="1:13" s="33" customFormat="1" ht="21.95" customHeight="1">
      <c r="A35" s="19" t="s">
        <v>71</v>
      </c>
      <c r="B35" s="19"/>
      <c r="C35" s="30"/>
      <c r="D35" s="5"/>
      <c r="E35" s="38">
        <v>-73019312</v>
      </c>
      <c r="F35" s="141"/>
      <c r="G35" s="38">
        <v>-49699857</v>
      </c>
      <c r="H35" s="141"/>
      <c r="I35" s="38">
        <v>-78245765</v>
      </c>
      <c r="J35" s="141"/>
      <c r="K35" s="38">
        <v>-51258238</v>
      </c>
      <c r="L35" s="21"/>
    </row>
    <row r="36" spans="1:13" s="33" customFormat="1" ht="21.95" customHeight="1">
      <c r="A36" s="19" t="s">
        <v>122</v>
      </c>
      <c r="B36" s="19"/>
      <c r="C36" s="30"/>
      <c r="D36" s="5"/>
      <c r="E36" s="38"/>
      <c r="F36" s="141"/>
      <c r="G36" s="38"/>
      <c r="H36" s="141"/>
      <c r="I36" s="38"/>
      <c r="J36" s="141"/>
      <c r="K36" s="38"/>
      <c r="L36" s="21"/>
    </row>
    <row r="37" spans="1:13" s="33" customFormat="1" ht="21.95" customHeight="1">
      <c r="A37" s="19" t="s">
        <v>123</v>
      </c>
      <c r="B37" s="19"/>
      <c r="C37" s="30"/>
      <c r="D37" s="5"/>
      <c r="E37" s="38">
        <v>-9401940</v>
      </c>
      <c r="F37" s="141"/>
      <c r="G37" s="38">
        <v>-10538208</v>
      </c>
      <c r="H37" s="141"/>
      <c r="I37" s="38">
        <v>0</v>
      </c>
      <c r="J37" s="141"/>
      <c r="K37" s="38">
        <v>0</v>
      </c>
      <c r="L37" s="21"/>
    </row>
    <row r="38" spans="1:13" s="33" customFormat="1" ht="21.95" customHeight="1">
      <c r="A38" s="19" t="s">
        <v>42</v>
      </c>
      <c r="B38" s="19"/>
      <c r="C38" s="30"/>
      <c r="D38" s="5"/>
      <c r="E38" s="38">
        <v>-138148400</v>
      </c>
      <c r="F38" s="141"/>
      <c r="G38" s="38">
        <v>-18813355</v>
      </c>
      <c r="H38" s="141"/>
      <c r="I38" s="38">
        <v>-96107416</v>
      </c>
      <c r="J38" s="141"/>
      <c r="K38" s="38">
        <v>-7344785</v>
      </c>
      <c r="L38" s="21"/>
    </row>
    <row r="39" spans="1:13" ht="21.95" customHeight="1">
      <c r="A39" s="18" t="s">
        <v>133</v>
      </c>
      <c r="B39" s="18"/>
      <c r="C39" s="30"/>
      <c r="D39" s="30"/>
      <c r="E39" s="40">
        <f>SUM(E34:E38)</f>
        <v>404032863</v>
      </c>
      <c r="F39" s="29"/>
      <c r="G39" s="40">
        <f>SUM(G34:G38)</f>
        <v>291316754</v>
      </c>
      <c r="H39" s="29"/>
      <c r="I39" s="40">
        <f>SUM(I34:I38)</f>
        <v>-157213736</v>
      </c>
      <c r="J39" s="29"/>
      <c r="K39" s="40">
        <f>SUM(K34:K38)</f>
        <v>69117441</v>
      </c>
    </row>
    <row r="40" spans="1:13" ht="21.95" customHeight="1">
      <c r="E40" s="23"/>
      <c r="F40" s="23"/>
      <c r="G40" s="23"/>
      <c r="H40" s="23"/>
      <c r="I40" s="23"/>
      <c r="J40" s="23"/>
      <c r="K40" s="23"/>
    </row>
    <row r="41" spans="1:13" ht="21.95" customHeight="1">
      <c r="A41" s="19" t="s">
        <v>1</v>
      </c>
      <c r="B41" s="41"/>
      <c r="E41" s="3"/>
      <c r="F41" s="3"/>
      <c r="G41" s="3"/>
      <c r="H41" s="3"/>
      <c r="I41" s="3"/>
      <c r="J41" s="3"/>
      <c r="K41" s="3"/>
      <c r="L41" s="9"/>
    </row>
    <row r="42" spans="1:13" ht="21.95" customHeight="1">
      <c r="A42" s="19"/>
      <c r="B42" s="41"/>
      <c r="E42" s="3"/>
      <c r="F42" s="3"/>
      <c r="G42" s="3"/>
      <c r="H42" s="3"/>
      <c r="I42" s="3"/>
      <c r="J42" s="3"/>
      <c r="K42" s="3"/>
      <c r="L42" s="9"/>
    </row>
    <row r="43" spans="1:13" ht="21.95" customHeight="1">
      <c r="A43" s="1" t="s">
        <v>94</v>
      </c>
      <c r="B43" s="1"/>
      <c r="C43" s="2"/>
      <c r="D43" s="2"/>
      <c r="E43" s="3"/>
      <c r="F43" s="3"/>
      <c r="G43" s="3"/>
      <c r="H43" s="3"/>
      <c r="I43" s="3"/>
      <c r="J43" s="3"/>
      <c r="K43" s="3"/>
    </row>
    <row r="44" spans="1:13" ht="21.95" customHeight="1">
      <c r="A44" s="1" t="s">
        <v>70</v>
      </c>
      <c r="B44" s="1"/>
      <c r="C44" s="2"/>
      <c r="D44" s="2"/>
      <c r="E44" s="3"/>
      <c r="F44" s="3"/>
      <c r="G44" s="3"/>
      <c r="H44" s="3"/>
      <c r="I44" s="3"/>
      <c r="J44" s="3"/>
      <c r="K44" s="3"/>
    </row>
    <row r="45" spans="1:13" s="4" customFormat="1" ht="21.95" customHeight="1">
      <c r="A45" s="1" t="s">
        <v>149</v>
      </c>
      <c r="B45" s="1"/>
      <c r="C45" s="2"/>
      <c r="D45" s="2"/>
      <c r="E45" s="6"/>
      <c r="F45" s="7"/>
      <c r="G45" s="6"/>
      <c r="H45" s="7"/>
      <c r="I45" s="6"/>
      <c r="J45" s="7"/>
      <c r="K45" s="6"/>
      <c r="M45" s="5"/>
    </row>
    <row r="46" spans="1:13" s="4" customFormat="1" ht="21.95" customHeight="1">
      <c r="A46" s="5"/>
      <c r="B46" s="5"/>
      <c r="C46" s="5"/>
      <c r="D46" s="5"/>
      <c r="E46" s="8"/>
      <c r="F46" s="5"/>
      <c r="G46" s="8"/>
      <c r="H46" s="5"/>
      <c r="J46" s="5"/>
      <c r="K46" s="9" t="s">
        <v>64</v>
      </c>
      <c r="M46" s="5"/>
    </row>
    <row r="47" spans="1:13" s="4" customFormat="1" ht="21.95" customHeight="1">
      <c r="A47" s="5"/>
      <c r="B47" s="5"/>
      <c r="C47" s="10"/>
      <c r="D47" s="10"/>
      <c r="E47" s="164" t="s">
        <v>9</v>
      </c>
      <c r="F47" s="164"/>
      <c r="G47" s="164"/>
      <c r="H47" s="11"/>
      <c r="I47" s="12"/>
      <c r="J47" s="143" t="s">
        <v>10</v>
      </c>
      <c r="K47" s="12"/>
      <c r="M47" s="13"/>
    </row>
    <row r="48" spans="1:13" s="4" customFormat="1" ht="21.95" customHeight="1">
      <c r="A48" s="5"/>
      <c r="B48" s="5"/>
      <c r="C48" s="14" t="s">
        <v>0</v>
      </c>
      <c r="D48" s="14"/>
      <c r="E48" s="15" t="s">
        <v>150</v>
      </c>
      <c r="F48" s="16"/>
      <c r="G48" s="15" t="s">
        <v>128</v>
      </c>
      <c r="H48" s="17"/>
      <c r="I48" s="15" t="s">
        <v>150</v>
      </c>
      <c r="J48" s="16"/>
      <c r="K48" s="15" t="s">
        <v>128</v>
      </c>
    </row>
    <row r="49" spans="1:13" s="4" customFormat="1" ht="21.95" customHeight="1">
      <c r="A49" s="18" t="s">
        <v>6</v>
      </c>
      <c r="B49" s="18"/>
      <c r="C49" s="10"/>
      <c r="D49" s="10"/>
      <c r="E49" s="8"/>
      <c r="F49" s="23"/>
      <c r="G49" s="8"/>
      <c r="H49" s="23"/>
      <c r="I49" s="23"/>
      <c r="J49" s="23"/>
      <c r="K49" s="23"/>
      <c r="M49" s="5"/>
    </row>
    <row r="50" spans="1:13" s="4" customFormat="1" ht="21.95" customHeight="1">
      <c r="A50" s="19" t="s">
        <v>179</v>
      </c>
      <c r="B50" s="19"/>
      <c r="C50" s="10"/>
      <c r="D50" s="10"/>
      <c r="E50" s="38">
        <v>0</v>
      </c>
      <c r="F50" s="22"/>
      <c r="G50" s="38">
        <v>33128902</v>
      </c>
      <c r="H50" s="22"/>
      <c r="I50" s="26">
        <v>0</v>
      </c>
      <c r="J50" s="22"/>
      <c r="K50" s="26">
        <v>0</v>
      </c>
      <c r="M50" s="5"/>
    </row>
    <row r="51" spans="1:13" s="4" customFormat="1" ht="21.95" customHeight="1">
      <c r="A51" s="19" t="s">
        <v>196</v>
      </c>
      <c r="B51" s="19"/>
      <c r="C51" s="10">
        <v>6</v>
      </c>
      <c r="D51" s="10"/>
      <c r="E51" s="26">
        <v>369728000</v>
      </c>
      <c r="F51" s="22"/>
      <c r="G51" s="26"/>
      <c r="H51" s="22"/>
      <c r="I51" s="26"/>
      <c r="J51" s="22"/>
      <c r="K51" s="26"/>
      <c r="M51" s="5"/>
    </row>
    <row r="52" spans="1:13" s="4" customFormat="1" ht="21.95" customHeight="1">
      <c r="A52" s="19" t="s">
        <v>197</v>
      </c>
      <c r="B52" s="19"/>
      <c r="C52" s="10"/>
      <c r="D52" s="10"/>
      <c r="E52" s="26">
        <v>0</v>
      </c>
      <c r="F52" s="22"/>
      <c r="G52" s="26">
        <v>-196188480</v>
      </c>
      <c r="H52" s="22"/>
      <c r="I52" s="26">
        <v>0</v>
      </c>
      <c r="J52" s="22"/>
      <c r="K52" s="26">
        <v>0</v>
      </c>
      <c r="M52" s="5"/>
    </row>
    <row r="53" spans="1:13" s="4" customFormat="1" ht="21.95" customHeight="1">
      <c r="A53" s="19" t="s">
        <v>165</v>
      </c>
      <c r="B53" s="19"/>
      <c r="C53" s="10">
        <v>10</v>
      </c>
      <c r="D53" s="10"/>
      <c r="E53" s="26">
        <v>0</v>
      </c>
      <c r="F53" s="22"/>
      <c r="G53" s="26">
        <v>0</v>
      </c>
      <c r="H53" s="22"/>
      <c r="I53" s="26">
        <v>885057400</v>
      </c>
      <c r="J53" s="22"/>
      <c r="K53" s="26">
        <v>0</v>
      </c>
      <c r="M53" s="5"/>
    </row>
    <row r="54" spans="1:13" s="4" customFormat="1" ht="21.95" customHeight="1">
      <c r="A54" s="19" t="s">
        <v>75</v>
      </c>
      <c r="B54" s="19"/>
      <c r="C54" s="10"/>
      <c r="D54" s="10"/>
      <c r="E54" s="38">
        <v>-11336462</v>
      </c>
      <c r="F54" s="22"/>
      <c r="G54" s="38">
        <v>-1203191</v>
      </c>
      <c r="H54" s="22"/>
      <c r="I54" s="26">
        <v>-41626</v>
      </c>
      <c r="J54" s="22"/>
      <c r="K54" s="26">
        <v>-5772</v>
      </c>
      <c r="M54" s="5"/>
    </row>
    <row r="55" spans="1:13" s="4" customFormat="1" ht="21.95" customHeight="1">
      <c r="A55" s="19" t="s">
        <v>76</v>
      </c>
      <c r="B55" s="19"/>
      <c r="C55" s="10"/>
      <c r="D55" s="10"/>
      <c r="E55" s="38">
        <v>-89587387</v>
      </c>
      <c r="F55" s="22"/>
      <c r="G55" s="38">
        <v>-6935922</v>
      </c>
      <c r="H55" s="22"/>
      <c r="I55" s="26">
        <v>0</v>
      </c>
      <c r="J55" s="22"/>
      <c r="K55" s="26">
        <v>0</v>
      </c>
      <c r="M55" s="5"/>
    </row>
    <row r="56" spans="1:13" s="4" customFormat="1" ht="21.95" customHeight="1">
      <c r="A56" s="19" t="s">
        <v>134</v>
      </c>
      <c r="B56" s="19"/>
      <c r="C56" s="10"/>
      <c r="D56" s="10"/>
      <c r="E56" s="26"/>
      <c r="F56" s="29"/>
      <c r="G56" s="26"/>
      <c r="H56" s="29"/>
      <c r="I56" s="26"/>
      <c r="J56" s="29"/>
      <c r="K56" s="26"/>
      <c r="M56" s="5"/>
    </row>
    <row r="57" spans="1:13" s="4" customFormat="1" ht="21.95" customHeight="1">
      <c r="A57" s="19" t="s">
        <v>135</v>
      </c>
      <c r="B57" s="19"/>
      <c r="C57" s="10"/>
      <c r="D57" s="10"/>
      <c r="E57" s="26">
        <v>-1357892</v>
      </c>
      <c r="F57" s="22"/>
      <c r="G57" s="26">
        <v>-53425762</v>
      </c>
      <c r="H57" s="22"/>
      <c r="I57" s="26">
        <v>0</v>
      </c>
      <c r="J57" s="22"/>
      <c r="K57" s="26">
        <v>0</v>
      </c>
      <c r="M57" s="5"/>
    </row>
    <row r="58" spans="1:13" s="4" customFormat="1" ht="21.95" customHeight="1">
      <c r="A58" s="19" t="s">
        <v>78</v>
      </c>
      <c r="B58" s="19"/>
      <c r="C58" s="10"/>
      <c r="D58" s="10"/>
      <c r="E58" s="26">
        <v>22272512</v>
      </c>
      <c r="F58" s="22"/>
      <c r="G58" s="26">
        <v>5832267</v>
      </c>
      <c r="H58" s="22"/>
      <c r="I58" s="26">
        <v>395137</v>
      </c>
      <c r="J58" s="22"/>
      <c r="K58" s="26">
        <v>14068</v>
      </c>
      <c r="M58" s="5"/>
    </row>
    <row r="59" spans="1:13" s="4" customFormat="1" ht="21.95" customHeight="1">
      <c r="A59" s="19" t="s">
        <v>198</v>
      </c>
      <c r="B59" s="19"/>
      <c r="C59" s="10"/>
      <c r="D59" s="10"/>
      <c r="E59" s="26">
        <v>244308133</v>
      </c>
      <c r="F59" s="22"/>
      <c r="G59" s="26">
        <v>-71129586</v>
      </c>
      <c r="H59" s="22"/>
      <c r="I59" s="26">
        <v>0</v>
      </c>
      <c r="J59" s="22"/>
      <c r="K59" s="26">
        <v>0</v>
      </c>
      <c r="M59" s="5"/>
    </row>
    <row r="60" spans="1:13" ht="21.95" customHeight="1">
      <c r="A60" s="18" t="s">
        <v>92</v>
      </c>
      <c r="B60" s="18"/>
      <c r="C60" s="25"/>
      <c r="D60" s="25"/>
      <c r="E60" s="42">
        <f>SUM(E50:E59)</f>
        <v>534026904</v>
      </c>
      <c r="F60" s="43"/>
      <c r="G60" s="42">
        <f>SUM(G50:G59)</f>
        <v>-289921772</v>
      </c>
      <c r="H60" s="43"/>
      <c r="I60" s="42">
        <f>SUM(I50:I59)</f>
        <v>885410911</v>
      </c>
      <c r="J60" s="43"/>
      <c r="K60" s="42">
        <f>SUM(K50:K59)</f>
        <v>8296</v>
      </c>
    </row>
    <row r="61" spans="1:13" ht="21.95" customHeight="1">
      <c r="A61" s="18" t="s">
        <v>11</v>
      </c>
      <c r="B61" s="18"/>
      <c r="C61" s="5"/>
      <c r="D61" s="5"/>
      <c r="E61" s="5"/>
      <c r="G61" s="5"/>
      <c r="I61" s="5"/>
      <c r="K61" s="5"/>
    </row>
    <row r="62" spans="1:13" ht="21.95" customHeight="1">
      <c r="A62" s="19" t="s">
        <v>199</v>
      </c>
      <c r="B62" s="18"/>
      <c r="C62" s="25">
        <v>6</v>
      </c>
      <c r="D62" s="5"/>
      <c r="E62" s="44">
        <v>0</v>
      </c>
      <c r="F62" s="22"/>
      <c r="G62" s="44">
        <v>290295979</v>
      </c>
      <c r="H62" s="22"/>
      <c r="I62" s="44">
        <v>130150460</v>
      </c>
      <c r="J62" s="22"/>
      <c r="K62" s="44">
        <v>326627179</v>
      </c>
    </row>
    <row r="63" spans="1:13" ht="21.95" customHeight="1">
      <c r="A63" s="19" t="s">
        <v>200</v>
      </c>
      <c r="B63" s="18"/>
      <c r="C63" s="25">
        <v>6</v>
      </c>
      <c r="D63" s="5"/>
      <c r="E63" s="44">
        <v>-257794730</v>
      </c>
      <c r="F63" s="22"/>
      <c r="G63" s="44">
        <v>-19793487</v>
      </c>
      <c r="H63" s="22"/>
      <c r="I63" s="44">
        <v>-389764849</v>
      </c>
      <c r="J63" s="22"/>
      <c r="K63" s="44">
        <v>-274111887</v>
      </c>
    </row>
    <row r="64" spans="1:13" ht="21.95" customHeight="1">
      <c r="A64" s="19" t="s">
        <v>142</v>
      </c>
      <c r="B64" s="18"/>
      <c r="C64" s="25">
        <v>14</v>
      </c>
      <c r="D64" s="5"/>
      <c r="E64" s="44">
        <v>-1197581420</v>
      </c>
      <c r="F64" s="22"/>
      <c r="G64" s="44">
        <v>-63216288</v>
      </c>
      <c r="H64" s="22"/>
      <c r="I64" s="44">
        <v>-1197581420</v>
      </c>
      <c r="J64" s="22"/>
      <c r="K64" s="44">
        <v>-63216288</v>
      </c>
    </row>
    <row r="65" spans="1:12" ht="21.95" customHeight="1">
      <c r="A65" s="19" t="s">
        <v>136</v>
      </c>
      <c r="B65" s="19"/>
      <c r="C65" s="25"/>
      <c r="D65" s="25"/>
      <c r="E65" s="44">
        <v>-101155</v>
      </c>
      <c r="F65" s="22"/>
      <c r="G65" s="44">
        <v>-96876</v>
      </c>
      <c r="H65" s="22"/>
      <c r="I65" s="44">
        <v>-101155</v>
      </c>
      <c r="J65" s="22"/>
      <c r="K65" s="44">
        <v>-96876</v>
      </c>
    </row>
    <row r="66" spans="1:12" ht="21.95" customHeight="1">
      <c r="A66" s="19" t="s">
        <v>166</v>
      </c>
      <c r="B66" s="18"/>
      <c r="C66" s="25">
        <v>18</v>
      </c>
      <c r="D66" s="5"/>
      <c r="E66" s="44">
        <v>1216000000</v>
      </c>
      <c r="F66" s="22"/>
      <c r="G66" s="44">
        <v>0</v>
      </c>
      <c r="H66" s="22"/>
      <c r="I66" s="44">
        <v>1216000000</v>
      </c>
      <c r="J66" s="22"/>
      <c r="K66" s="44">
        <v>0</v>
      </c>
    </row>
    <row r="67" spans="1:12" ht="21.95" customHeight="1">
      <c r="A67" s="19" t="s">
        <v>167</v>
      </c>
      <c r="B67" s="18"/>
      <c r="C67" s="25">
        <v>18</v>
      </c>
      <c r="D67" s="5"/>
      <c r="E67" s="44">
        <v>-21280000</v>
      </c>
      <c r="F67" s="22"/>
      <c r="G67" s="44">
        <v>0</v>
      </c>
      <c r="H67" s="22"/>
      <c r="I67" s="44">
        <v>-21280000</v>
      </c>
      <c r="J67" s="22"/>
      <c r="K67" s="44">
        <v>0</v>
      </c>
    </row>
    <row r="68" spans="1:12" ht="21.95" customHeight="1">
      <c r="A68" s="19" t="s">
        <v>168</v>
      </c>
      <c r="B68" s="19"/>
      <c r="C68" s="25">
        <v>25</v>
      </c>
      <c r="D68" s="25"/>
      <c r="E68" s="44">
        <v>-479991000</v>
      </c>
      <c r="F68" s="22"/>
      <c r="G68" s="44">
        <v>0</v>
      </c>
      <c r="H68" s="22"/>
      <c r="I68" s="44">
        <v>-479991000</v>
      </c>
      <c r="J68" s="22"/>
      <c r="K68" s="44">
        <v>0</v>
      </c>
      <c r="L68" s="32"/>
    </row>
    <row r="69" spans="1:12" ht="21.95" customHeight="1">
      <c r="A69" s="18" t="s">
        <v>140</v>
      </c>
      <c r="B69" s="18"/>
      <c r="C69" s="25"/>
      <c r="D69" s="25"/>
      <c r="E69" s="45">
        <f>SUM(E62:E68)</f>
        <v>-740748305</v>
      </c>
      <c r="F69" s="43"/>
      <c r="G69" s="45">
        <f>SUM(G62:G68)</f>
        <v>207189328</v>
      </c>
      <c r="H69" s="43"/>
      <c r="I69" s="45">
        <f>SUM(I62:I68)</f>
        <v>-742567964</v>
      </c>
      <c r="J69" s="43"/>
      <c r="K69" s="45">
        <f>SUM(K62:K68)</f>
        <v>-10797872</v>
      </c>
      <c r="L69" s="23" t="s">
        <v>189</v>
      </c>
    </row>
    <row r="70" spans="1:12" ht="21.95" customHeight="1">
      <c r="A70" s="18" t="s">
        <v>184</v>
      </c>
      <c r="B70" s="18"/>
      <c r="C70" s="25"/>
      <c r="D70" s="25"/>
      <c r="E70" s="140">
        <v>-15650564</v>
      </c>
      <c r="F70" s="141"/>
      <c r="G70" s="140">
        <v>1712800</v>
      </c>
      <c r="H70" s="141"/>
      <c r="I70" s="140">
        <v>-10258748</v>
      </c>
      <c r="J70" s="141"/>
      <c r="K70" s="140">
        <v>834822</v>
      </c>
      <c r="L70" s="3"/>
    </row>
    <row r="71" spans="1:12" ht="21.95" customHeight="1">
      <c r="A71" s="18" t="s">
        <v>137</v>
      </c>
      <c r="B71" s="18"/>
      <c r="C71" s="25"/>
      <c r="D71" s="25"/>
      <c r="E71" s="23">
        <f>SUM(E69+E60+E39+E70)</f>
        <v>181660898</v>
      </c>
      <c r="F71" s="43"/>
      <c r="G71" s="23">
        <f>SUM(G69+G60+G39+G70)</f>
        <v>210297110</v>
      </c>
      <c r="H71" s="43"/>
      <c r="I71" s="23">
        <f>SUM(I69+I60+I39+I70)</f>
        <v>-24629537</v>
      </c>
      <c r="J71" s="43"/>
      <c r="K71" s="23">
        <f>SUM(K69+K60+K39+K70)</f>
        <v>59162687</v>
      </c>
      <c r="L71" s="23"/>
    </row>
    <row r="72" spans="1:12" ht="21.95" customHeight="1">
      <c r="A72" s="19" t="s">
        <v>83</v>
      </c>
      <c r="B72" s="19"/>
      <c r="C72" s="5"/>
      <c r="D72" s="5"/>
      <c r="E72" s="26">
        <v>338764176</v>
      </c>
      <c r="F72" s="22"/>
      <c r="G72" s="26">
        <v>128738278</v>
      </c>
      <c r="H72" s="22"/>
      <c r="I72" s="26">
        <v>71090082</v>
      </c>
      <c r="J72" s="22"/>
      <c r="K72" s="26">
        <v>12198607</v>
      </c>
      <c r="L72" s="32"/>
    </row>
    <row r="73" spans="1:12" ht="21.95" customHeight="1">
      <c r="A73" s="19" t="s">
        <v>191</v>
      </c>
      <c r="B73" s="19"/>
      <c r="C73" s="5"/>
      <c r="D73" s="5"/>
      <c r="E73" s="26"/>
      <c r="F73" s="22"/>
      <c r="G73" s="26"/>
      <c r="H73" s="22"/>
      <c r="I73" s="26"/>
      <c r="J73" s="22"/>
      <c r="K73" s="26"/>
      <c r="L73" s="32"/>
    </row>
    <row r="74" spans="1:12" ht="21.95" customHeight="1">
      <c r="A74" s="19" t="s">
        <v>141</v>
      </c>
      <c r="B74" s="19"/>
      <c r="C74" s="5"/>
      <c r="D74" s="5"/>
      <c r="E74" s="31">
        <v>68136</v>
      </c>
      <c r="F74" s="29"/>
      <c r="G74" s="31">
        <v>-271212</v>
      </c>
      <c r="H74" s="29"/>
      <c r="I74" s="31">
        <v>68136</v>
      </c>
      <c r="J74" s="29"/>
      <c r="K74" s="31">
        <v>-271212</v>
      </c>
      <c r="L74" s="32"/>
    </row>
    <row r="75" spans="1:12" ht="21.95" customHeight="1" thickBot="1">
      <c r="A75" s="18" t="s">
        <v>84</v>
      </c>
      <c r="B75" s="18"/>
      <c r="C75" s="25"/>
      <c r="D75" s="25"/>
      <c r="E75" s="46">
        <f>SUM(E71:E74)</f>
        <v>520493210</v>
      </c>
      <c r="F75" s="43"/>
      <c r="G75" s="46">
        <f>SUM(G71:G74)</f>
        <v>338764176</v>
      </c>
      <c r="H75" s="43"/>
      <c r="I75" s="46">
        <f>SUM(I71:I74)</f>
        <v>46528681</v>
      </c>
      <c r="J75" s="23"/>
      <c r="K75" s="46">
        <f>SUM(K71:K74)</f>
        <v>71090082</v>
      </c>
      <c r="L75" s="23"/>
    </row>
    <row r="76" spans="1:12" ht="21.95" customHeight="1" thickTop="1">
      <c r="A76" s="19"/>
      <c r="B76" s="19"/>
      <c r="C76" s="25"/>
      <c r="D76" s="25"/>
      <c r="E76" s="47"/>
      <c r="F76" s="47"/>
      <c r="G76" s="47"/>
      <c r="H76" s="47"/>
      <c r="I76" s="47"/>
      <c r="J76" s="47"/>
      <c r="K76" s="47"/>
    </row>
    <row r="77" spans="1:12" ht="21.95" customHeight="1">
      <c r="A77" s="18" t="s">
        <v>2</v>
      </c>
      <c r="B77" s="18"/>
      <c r="C77" s="25"/>
      <c r="D77" s="25"/>
      <c r="E77" s="47"/>
      <c r="F77" s="47"/>
      <c r="G77" s="47"/>
      <c r="H77" s="47"/>
      <c r="I77" s="47"/>
      <c r="J77" s="3"/>
      <c r="K77" s="47"/>
      <c r="L77" s="3"/>
    </row>
    <row r="78" spans="1:12" ht="21.95" customHeight="1">
      <c r="A78" s="19" t="s">
        <v>43</v>
      </c>
      <c r="B78" s="19"/>
      <c r="C78" s="25"/>
      <c r="D78" s="25"/>
      <c r="E78" s="47"/>
      <c r="F78" s="47"/>
      <c r="G78" s="47"/>
      <c r="H78" s="47"/>
      <c r="I78" s="47"/>
      <c r="J78" s="28"/>
      <c r="K78" s="47"/>
      <c r="L78" s="28"/>
    </row>
    <row r="79" spans="1:12" ht="21.95" customHeight="1">
      <c r="A79" s="5" t="s">
        <v>102</v>
      </c>
      <c r="E79" s="22"/>
      <c r="G79" s="22"/>
      <c r="I79" s="9"/>
      <c r="K79" s="9"/>
      <c r="L79" s="28"/>
    </row>
    <row r="80" spans="1:12" ht="21.95" customHeight="1">
      <c r="A80" s="5" t="s">
        <v>103</v>
      </c>
      <c r="E80" s="22">
        <v>69790163</v>
      </c>
      <c r="G80" s="22">
        <v>35915749</v>
      </c>
      <c r="I80" s="9">
        <v>0</v>
      </c>
      <c r="K80" s="9">
        <v>0</v>
      </c>
      <c r="L80" s="28"/>
    </row>
    <row r="81" spans="1:12" ht="21.95" customHeight="1">
      <c r="A81" s="19" t="s">
        <v>138</v>
      </c>
      <c r="E81" s="22">
        <v>31249121</v>
      </c>
      <c r="G81" s="22">
        <v>64288331</v>
      </c>
      <c r="I81" s="9">
        <v>0</v>
      </c>
      <c r="K81" s="9">
        <v>0</v>
      </c>
      <c r="L81" s="28"/>
    </row>
    <row r="82" spans="1:12" ht="21.95" customHeight="1">
      <c r="A82" s="19" t="s">
        <v>139</v>
      </c>
      <c r="E82" s="22">
        <v>0</v>
      </c>
      <c r="G82" s="22">
        <v>3995323</v>
      </c>
      <c r="I82" s="9">
        <v>0</v>
      </c>
      <c r="K82" s="9">
        <v>0</v>
      </c>
      <c r="L82" s="28"/>
    </row>
    <row r="83" spans="1:12" ht="21.95" customHeight="1">
      <c r="A83" s="19"/>
      <c r="B83" s="19"/>
      <c r="C83" s="25"/>
      <c r="D83" s="25"/>
      <c r="E83" s="47"/>
      <c r="F83" s="47"/>
      <c r="G83" s="47"/>
      <c r="H83" s="47"/>
      <c r="I83" s="47"/>
      <c r="J83" s="47"/>
      <c r="K83" s="47"/>
    </row>
    <row r="84" spans="1:12" ht="21.95" customHeight="1">
      <c r="A84" s="19" t="s">
        <v>1</v>
      </c>
      <c r="B84" s="19"/>
    </row>
  </sheetData>
  <mergeCells count="2">
    <mergeCell ref="E5:G5"/>
    <mergeCell ref="E47:G47"/>
  </mergeCells>
  <printOptions horizontalCentered="1" gridLinesSet="0"/>
  <pageMargins left="0.98425196850393704" right="0" top="0.78740157480314965" bottom="0" header="0.19685039370078741" footer="0.19685039370078741"/>
  <pageSetup paperSize="9" scale="80" fitToHeight="0" orientation="portrait" r:id="rId1"/>
  <rowBreaks count="1" manualBreakCount="1">
    <brk id="42" max="1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16" ma:contentTypeDescription="Create a new document." ma:contentTypeScope="" ma:versionID="47f389a9e8b9e1f72de43fd02eb68a01">
  <xsd:schema xmlns:xsd="http://www.w3.org/2001/XMLSchema" xmlns:xs="http://www.w3.org/2001/XMLSchema" xmlns:p="http://schemas.microsoft.com/office/2006/metadata/properties" xmlns:ns2="cb2344b7-16d5-4d26-983b-2104d2d5b732" xmlns:ns3="be0a0132-05d4-4654-97a9-59765c6f403c" xmlns:ns4="50c908b1-f277-4340-90a9-4611d0b0f078" targetNamespace="http://schemas.microsoft.com/office/2006/metadata/properties" ma:root="true" ma:fieldsID="1b52b21938f0a4620ec7461e19dc1bfc" ns2:_="" ns3:_="" ns4:_="">
    <xsd:import namespace="cb2344b7-16d5-4d26-983b-2104d2d5b732"/>
    <xsd:import namespace="be0a0132-05d4-4654-97a9-59765c6f403c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a0132-05d4-4654-97a9-59765c6f403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3e24e81-6658-4823-b118-7be8e9323ffb}" ma:internalName="TaxCatchAll" ma:showField="CatchAllData" ma:web="be0a0132-05d4-4654-97a9-59765c6f40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4C6E95-5B27-426C-9165-9F7993FD14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be0a0132-05d4-4654-97a9-59765c6f403c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581719-B48F-496E-84D9-73F67F25FA7D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58567</vt:lpwstr>
  </property>
  <property fmtid="{D5CDD505-2E9C-101B-9397-08002B2CF9AE}" pid="4" name="OptimizationTime">
    <vt:lpwstr>20240221_1747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</vt:lpstr>
      <vt:lpstr>ce-conso</vt:lpstr>
      <vt:lpstr>Accs-Coy</vt:lpstr>
      <vt:lpstr>CF</vt:lpstr>
      <vt:lpstr>BS!Print_Area</vt:lpstr>
      <vt:lpstr>'ce-conso'!Print_Area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Julalak Auttajariyakul</cp:lastModifiedBy>
  <cp:lastPrinted>2024-02-20T16:05:20Z</cp:lastPrinted>
  <dcterms:created xsi:type="dcterms:W3CDTF">1997-08-09T04:30:16Z</dcterms:created>
  <dcterms:modified xsi:type="dcterms:W3CDTF">2024-02-21T09:28:44Z</dcterms:modified>
</cp:coreProperties>
</file>