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G:\L\L_Samart Aviation Solutions\2025\Q3'2025\SAV\"/>
    </mc:Choice>
  </mc:AlternateContent>
  <xr:revisionPtr revIDLastSave="0" documentId="8_{6AC7DE34-6FC9-4572-9A29-85F877B1FCC2}" xr6:coauthVersionLast="47" xr6:coauthVersionMax="47" xr10:uidLastSave="{00000000-0000-0000-0000-000000000000}"/>
  <bookViews>
    <workbookView xWindow="-120" yWindow="-120" windowWidth="29040" windowHeight="15720" tabRatio="809" xr2:uid="{BA522272-4E76-4663-B868-50DF987CD0D6}"/>
  </bookViews>
  <sheets>
    <sheet name="BS" sheetId="15" r:id="rId1"/>
    <sheet name="PL" sheetId="11" r:id="rId2"/>
    <sheet name="CE-Consolidated" sheetId="17" r:id="rId3"/>
    <sheet name="CE-separate" sheetId="18" r:id="rId4"/>
    <sheet name="CF" sheetId="19" r:id="rId5"/>
    <sheet name="000" sheetId="2" state="veryHidden" r:id="rId6"/>
  </sheets>
  <definedNames>
    <definedName name="_xlnm.Print_Area" localSheetId="0">BS!$A$1:$L$89</definedName>
    <definedName name="_xlnm.Print_Area" localSheetId="4">CF!$A$1:$K$81</definedName>
    <definedName name="_xlnm.Print_Area" localSheetId="1">PL!$A$1:$L$123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19" l="1"/>
  <c r="H65" i="19"/>
  <c r="F65" i="19"/>
  <c r="D65" i="19"/>
  <c r="H69" i="19"/>
  <c r="E114" i="11"/>
  <c r="I43" i="15"/>
  <c r="E13" i="11" l="1"/>
  <c r="I98" i="11" l="1"/>
  <c r="I78" i="11" l="1"/>
  <c r="K78" i="11"/>
  <c r="G78" i="11"/>
  <c r="K13" i="11"/>
  <c r="I13" i="11"/>
  <c r="G13" i="11"/>
  <c r="D60" i="19"/>
  <c r="N18" i="17" l="1"/>
  <c r="N20" i="17" s="1"/>
  <c r="N23" i="17" s="1"/>
  <c r="E76" i="15" s="1"/>
  <c r="N14" i="17"/>
  <c r="N15" i="17" s="1"/>
  <c r="K20" i="18" l="1"/>
  <c r="K23" i="18" s="1"/>
  <c r="I76" i="15" s="1"/>
  <c r="K14" i="18"/>
  <c r="K15" i="18" s="1"/>
  <c r="K78" i="15" l="1"/>
  <c r="S22" i="18"/>
  <c r="S21" i="18"/>
  <c r="O20" i="18"/>
  <c r="O14" i="18"/>
  <c r="O15" i="18" s="1"/>
  <c r="V22" i="17"/>
  <c r="V21" i="17"/>
  <c r="R19" i="17"/>
  <c r="R14" i="17"/>
  <c r="R15" i="17" s="1"/>
  <c r="I85" i="11"/>
  <c r="G85" i="11"/>
  <c r="E85" i="11"/>
  <c r="I86" i="11"/>
  <c r="I90" i="11" s="1"/>
  <c r="G86" i="11"/>
  <c r="G90" i="11" s="1"/>
  <c r="E78" i="11"/>
  <c r="I20" i="11"/>
  <c r="I21" i="11" s="1"/>
  <c r="I25" i="11" s="1"/>
  <c r="G20" i="11"/>
  <c r="G21" i="11" s="1"/>
  <c r="G25" i="11" s="1"/>
  <c r="E20" i="11"/>
  <c r="G43" i="15"/>
  <c r="E43" i="15"/>
  <c r="I15" i="15"/>
  <c r="G15" i="15"/>
  <c r="E15" i="15"/>
  <c r="E86" i="11" l="1"/>
  <c r="E90" i="11" s="1"/>
  <c r="R20" i="17"/>
  <c r="R23" i="17" s="1"/>
  <c r="E21" i="11"/>
  <c r="E25" i="11" s="1"/>
  <c r="O23" i="18"/>
  <c r="I78" i="15" s="1"/>
  <c r="E78" i="15" l="1"/>
  <c r="H9" i="19"/>
  <c r="H27" i="19" s="1"/>
  <c r="H36" i="19" s="1"/>
  <c r="F9" i="19"/>
  <c r="D9" i="19"/>
  <c r="K85" i="11"/>
  <c r="K86" i="11"/>
  <c r="K90" i="11" s="1"/>
  <c r="J9" i="19" s="1"/>
  <c r="K20" i="11"/>
  <c r="K21" i="11"/>
  <c r="K25" i="11" s="1"/>
  <c r="K27" i="11" s="1"/>
  <c r="I27" i="11"/>
  <c r="I33" i="11" s="1"/>
  <c r="G27" i="11"/>
  <c r="K50" i="11"/>
  <c r="K51" i="11" s="1"/>
  <c r="I50" i="11"/>
  <c r="I51" i="11" s="1"/>
  <c r="G50" i="11"/>
  <c r="G51" i="11" s="1"/>
  <c r="E50" i="11"/>
  <c r="E51" i="11" s="1"/>
  <c r="E27" i="11"/>
  <c r="K44" i="11" l="1"/>
  <c r="K53" i="11" s="1"/>
  <c r="K56" i="11" s="1"/>
  <c r="K30" i="11"/>
  <c r="K33" i="11"/>
  <c r="E30" i="11"/>
  <c r="E44" i="11"/>
  <c r="E53" i="11" s="1"/>
  <c r="E56" i="11" s="1"/>
  <c r="G33" i="11"/>
  <c r="G30" i="11"/>
  <c r="G44" i="11"/>
  <c r="G53" i="11" s="1"/>
  <c r="G56" i="11" s="1"/>
  <c r="I30" i="11"/>
  <c r="I44" i="11"/>
  <c r="I53" i="11" s="1"/>
  <c r="I56" i="11" s="1"/>
  <c r="J60" i="19" l="1"/>
  <c r="H60" i="19"/>
  <c r="F60" i="19"/>
  <c r="J27" i="19" l="1"/>
  <c r="J36" i="19" s="1"/>
  <c r="J40" i="19" s="1"/>
  <c r="K92" i="11"/>
  <c r="K98" i="11" s="1"/>
  <c r="K23" i="15"/>
  <c r="I23" i="15"/>
  <c r="G23" i="15"/>
  <c r="G24" i="15" s="1"/>
  <c r="K15" i="15"/>
  <c r="S11" i="18"/>
  <c r="E14" i="18"/>
  <c r="E15" i="18" s="1"/>
  <c r="G14" i="18"/>
  <c r="G15" i="18" s="1"/>
  <c r="I14" i="18"/>
  <c r="I15" i="18" s="1"/>
  <c r="S17" i="18"/>
  <c r="E20" i="18"/>
  <c r="G20" i="18"/>
  <c r="G23" i="18" s="1"/>
  <c r="I20" i="18"/>
  <c r="I23" i="18" s="1"/>
  <c r="I75" i="15" s="1"/>
  <c r="I71" i="15"/>
  <c r="V11" i="17"/>
  <c r="F14" i="17"/>
  <c r="F15" i="17" s="1"/>
  <c r="H14" i="17"/>
  <c r="H15" i="17" s="1"/>
  <c r="J14" i="17"/>
  <c r="J15" i="17" s="1"/>
  <c r="L14" i="17"/>
  <c r="L15" i="17" s="1"/>
  <c r="V17" i="17"/>
  <c r="F20" i="17"/>
  <c r="H20" i="17"/>
  <c r="J20" i="17"/>
  <c r="L20" i="17"/>
  <c r="E115" i="11"/>
  <c r="E116" i="11" s="1"/>
  <c r="T19" i="17" s="1"/>
  <c r="G115" i="11"/>
  <c r="G116" i="11" s="1"/>
  <c r="T13" i="17" s="1"/>
  <c r="T14" i="17" s="1"/>
  <c r="T15" i="17" s="1"/>
  <c r="I115" i="11"/>
  <c r="I116" i="11" s="1"/>
  <c r="Q19" i="18" s="1"/>
  <c r="K115" i="11"/>
  <c r="K116" i="11" s="1"/>
  <c r="Q13" i="18" s="1"/>
  <c r="Q14" i="18" s="1"/>
  <c r="Q15" i="18" s="1"/>
  <c r="E23" i="15"/>
  <c r="E24" i="15" s="1"/>
  <c r="K43" i="15"/>
  <c r="E52" i="15"/>
  <c r="E53" i="15" s="1"/>
  <c r="G52" i="15"/>
  <c r="I52" i="15"/>
  <c r="K52" i="15"/>
  <c r="G70" i="15"/>
  <c r="K70" i="15"/>
  <c r="G71" i="15"/>
  <c r="K71" i="15"/>
  <c r="G72" i="15"/>
  <c r="G75" i="15"/>
  <c r="K75" i="15"/>
  <c r="G77" i="15"/>
  <c r="K77" i="15"/>
  <c r="G79" i="15"/>
  <c r="K79" i="15"/>
  <c r="S13" i="18" l="1"/>
  <c r="L23" i="17"/>
  <c r="E75" i="15" s="1"/>
  <c r="J23" i="17"/>
  <c r="E72" i="15" s="1"/>
  <c r="H23" i="17"/>
  <c r="E71" i="15" s="1"/>
  <c r="F23" i="17"/>
  <c r="E70" i="15" s="1"/>
  <c r="E23" i="18"/>
  <c r="I70" i="15" s="1"/>
  <c r="V13" i="17"/>
  <c r="E92" i="11"/>
  <c r="E98" i="11" s="1"/>
  <c r="S19" i="18"/>
  <c r="Q20" i="18"/>
  <c r="H40" i="19"/>
  <c r="H67" i="19" s="1"/>
  <c r="I92" i="11"/>
  <c r="G92" i="11"/>
  <c r="P12" i="17" s="1"/>
  <c r="F27" i="19"/>
  <c r="F36" i="19" s="1"/>
  <c r="F40" i="19" s="1"/>
  <c r="F67" i="19" s="1"/>
  <c r="F70" i="19" s="1"/>
  <c r="K109" i="11"/>
  <c r="K95" i="11"/>
  <c r="I53" i="15"/>
  <c r="I24" i="15"/>
  <c r="G53" i="15"/>
  <c r="K24" i="15"/>
  <c r="K53" i="15"/>
  <c r="K80" i="15"/>
  <c r="K81" i="15"/>
  <c r="K82" i="15" s="1"/>
  <c r="G80" i="15"/>
  <c r="G81" i="15" s="1"/>
  <c r="G82" i="15" s="1"/>
  <c r="J67" i="19"/>
  <c r="J70" i="19" s="1"/>
  <c r="T20" i="17"/>
  <c r="V19" i="17"/>
  <c r="D27" i="19"/>
  <c r="D36" i="19" s="1"/>
  <c r="D40" i="19" s="1"/>
  <c r="D67" i="19" s="1"/>
  <c r="K118" i="11" l="1"/>
  <c r="K121" i="11" s="1"/>
  <c r="M12" i="18"/>
  <c r="T23" i="17"/>
  <c r="E79" i="15" s="1"/>
  <c r="Q23" i="18"/>
  <c r="I79" i="15" s="1"/>
  <c r="D70" i="19"/>
  <c r="D71" i="19" s="1"/>
  <c r="H70" i="19"/>
  <c r="H71" i="19" s="1"/>
  <c r="V12" i="17"/>
  <c r="V14" i="17" s="1"/>
  <c r="V15" i="17" s="1"/>
  <c r="P14" i="17"/>
  <c r="P15" i="17" s="1"/>
  <c r="G98" i="11"/>
  <c r="G109" i="11"/>
  <c r="G118" i="11" s="1"/>
  <c r="G121" i="11" s="1"/>
  <c r="G95" i="11"/>
  <c r="I109" i="11"/>
  <c r="M18" i="18" s="1"/>
  <c r="I95" i="11"/>
  <c r="E109" i="11"/>
  <c r="P18" i="17" s="1"/>
  <c r="E95" i="11"/>
  <c r="M14" i="18" l="1"/>
  <c r="M15" i="18" s="1"/>
  <c r="S12" i="18"/>
  <c r="S14" i="18" s="1"/>
  <c r="S15" i="18" s="1"/>
  <c r="I118" i="11"/>
  <c r="I121" i="11" s="1"/>
  <c r="E118" i="11"/>
  <c r="E121" i="11" s="1"/>
  <c r="S18" i="18" l="1"/>
  <c r="M20" i="18"/>
  <c r="V18" i="17"/>
  <c r="V20" i="17" s="1"/>
  <c r="V23" i="17" s="1"/>
  <c r="P20" i="17"/>
  <c r="P23" i="17" l="1"/>
  <c r="E77" i="15" s="1"/>
  <c r="E80" i="15" s="1"/>
  <c r="E81" i="15" s="1"/>
  <c r="E82" i="15" s="1"/>
  <c r="M23" i="18"/>
  <c r="I77" i="15" s="1"/>
  <c r="I80" i="15" s="1"/>
  <c r="I81" i="15" s="1"/>
  <c r="I82" i="15" s="1"/>
  <c r="S20" i="18"/>
  <c r="S23" i="18" s="1"/>
</calcChain>
</file>

<file path=xl/sharedStrings.xml><?xml version="1.0" encoding="utf-8"?>
<sst xmlns="http://schemas.openxmlformats.org/spreadsheetml/2006/main" count="381" uniqueCount="203">
  <si>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</si>
  <si>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</si>
  <si>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</si>
  <si>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</si>
  <si>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หมายเหตุประกอบงบการเงินเป็นส่วนหนึ่งของงบการเงินนี้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</si>
  <si>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</si>
  <si>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</si>
  <si>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</si>
  <si>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</si>
  <si>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</si>
  <si>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รวมหนี้สินและส่วนของผู้ถือหุ้น</t>
  </si>
  <si>
    <t>กรรมการ</t>
  </si>
  <si>
    <t>งบกระแสเงินสด</t>
  </si>
  <si>
    <t>งบกระแสเงินสด (ต่อ)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</si>
  <si>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</si>
  <si>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</si>
  <si>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</si>
  <si>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</si>
  <si>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รวม</t>
  </si>
  <si>
    <t>ยังไม่ได้จัดสรร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</si>
  <si>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</si>
  <si>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</si>
  <si>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</si>
  <si>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รวมส่วนของผู้ถือหุ้น</t>
  </si>
  <si>
    <t>กำไรสะสม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</si>
  <si>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</si>
  <si>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</si>
  <si>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</si>
  <si>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</si>
  <si>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หนี้สินและส่วนของผู้ถือหุ้น</t>
  </si>
  <si>
    <t>หนี้สินและส่วนของผู้ถือหุ้น (ต่อ)</t>
  </si>
  <si>
    <t>รายได้อื่น</t>
  </si>
  <si>
    <t xml:space="preserve"> หมายเหตุประกอบงบการเงินเป็นส่วนหนึ่งของงบการเงินนี้</t>
  </si>
  <si>
    <t>หนี้สินหมุนเวียนอื่น</t>
  </si>
  <si>
    <t>ทุนเรือนหุ้น</t>
  </si>
  <si>
    <t xml:space="preserve">   ทุนจดทะเบียน</t>
  </si>
  <si>
    <t>รายได้</t>
  </si>
  <si>
    <t>รวมรายได้</t>
  </si>
  <si>
    <t>ค่าใช้จ่าย</t>
  </si>
  <si>
    <t>รวมค่าใช้จ่าย</t>
  </si>
  <si>
    <t xml:space="preserve">   สินทรัพย์หมุนเวียนอื่น</t>
  </si>
  <si>
    <t xml:space="preserve">   หนี้สินหมุนเวียนอื่น</t>
  </si>
  <si>
    <t>ค่าใช้จ่ายในการบริหาร</t>
  </si>
  <si>
    <t xml:space="preserve">   เงินสดจ่ายดอกเบี้ย</t>
  </si>
  <si>
    <t xml:space="preserve">   เงินสดจ่ายภาษีเงินได้</t>
  </si>
  <si>
    <t>ค่าใช้จ่ายอื่น</t>
  </si>
  <si>
    <t>(ยังไม่ได้ตรวจสอบ แต่สอบทานแล้ว)</t>
  </si>
  <si>
    <t>(หน่วย: พันบาท)</t>
  </si>
  <si>
    <t>องค์ประกอบอื่นของส่วนของผู้ถือหุ้น</t>
  </si>
  <si>
    <t>งบกำไรขาดทุนเบ็ดเสร็จ</t>
  </si>
  <si>
    <t>ส่วนที่เป็นของผู้ถือหุ้นของบริษัทฯ</t>
  </si>
  <si>
    <t>เงินลงทุนในบริษัทย่อย</t>
  </si>
  <si>
    <t>สินทรัพย์ไม่มีตัวตน</t>
  </si>
  <si>
    <t>กำไรขาดทุนเบ็ดเสร็จอื่น</t>
  </si>
  <si>
    <t>และชำระแล้ว</t>
  </si>
  <si>
    <t>หนี้สินภาษีเงินได้รอการตัดบัญชี</t>
  </si>
  <si>
    <t>ที่ออก</t>
  </si>
  <si>
    <t xml:space="preserve">   ค่าตัดจำหน่ายสินทรัพย์ไม่มีตัวตน</t>
  </si>
  <si>
    <t>เงินสดรับค่าดอกเบี้ย</t>
  </si>
  <si>
    <t xml:space="preserve">(ยังไม่ได้ตรวจสอบ </t>
  </si>
  <si>
    <t>แต่สอบทานแล้ว)</t>
  </si>
  <si>
    <t>(ตรวจสอบแล้ว)</t>
  </si>
  <si>
    <t>จัดสรรแล้ว -</t>
  </si>
  <si>
    <t>เงินสดจ่ายเพื่อซื้ออุปกรณ์</t>
  </si>
  <si>
    <t>รายการที่จะไม่ถูกบันทึกในส่วนของกำไรหรือขาดทุนในภายหลัง</t>
  </si>
  <si>
    <t xml:space="preserve">งบกำไรขาดทุน </t>
  </si>
  <si>
    <t>(ขาดทุนสะสม)</t>
  </si>
  <si>
    <t>การควบคุมเดียวกัน</t>
  </si>
  <si>
    <t>องค์ประกอบอื่นของ</t>
  </si>
  <si>
    <t>อุปกรณ์</t>
  </si>
  <si>
    <t xml:space="preserve">   ทุนออกจำหน่ายและชำระเต็มมูลค่าแล้ว</t>
  </si>
  <si>
    <t xml:space="preserve">ขาดทุนจากอัตราแลกเปลี่ยน </t>
  </si>
  <si>
    <t xml:space="preserve">   ในสินทรัพย์และหนี้สินดำเนินงาน</t>
  </si>
  <si>
    <t xml:space="preserve">สินทรัพย์ดำเนินงาน (เพิ่มขึ้น) ลดลง  </t>
  </si>
  <si>
    <t>หนี้สินดำเนินงานเพิ่มขึ้น (ลดลง)</t>
  </si>
  <si>
    <t>ผลต่างจากการรวมธุรกิจภายใต้การควบคุมเดียวกัน</t>
  </si>
  <si>
    <t>แปลงค่างบการเงิน</t>
  </si>
  <si>
    <t>ผลต่างจากการ</t>
  </si>
  <si>
    <t>สำรองตามกฎหมาย</t>
  </si>
  <si>
    <t>กำไรสำหรับงวด</t>
  </si>
  <si>
    <t>ค่าใช้จ่ายในการบริการ</t>
  </si>
  <si>
    <t>ผลต่างของอัตราแลกเปลี่ยนจากการแปลงค่างบการเงินจากสกุลเงิน</t>
  </si>
  <si>
    <t xml:space="preserve">   ที่ใช้ในการดำเนินงานเป็นสกุลเงินที่ใช้ในการนำเสนองบการเงิน</t>
  </si>
  <si>
    <t>องค์ประกอบอื่น</t>
  </si>
  <si>
    <t>ของส่วนของผู้ถือหุ้น</t>
  </si>
  <si>
    <t>กำไรต่อหุ้นขั้นพื้นฐาน (บาท)</t>
  </si>
  <si>
    <t>บริษัท สามารถ เอวิเอชั่น โซลูชั่นส์ จำกัด (มหาชน) และบริษัทย่อย</t>
  </si>
  <si>
    <t>สินทรัพย์ไม่หมุนเวียนอื่น</t>
  </si>
  <si>
    <t xml:space="preserve">     หุ้นสามัญ 640,000,000 หุ้น มูลค่าหุ้นละ 0.5 บาท</t>
  </si>
  <si>
    <t>รวมธุรกิจภายใต้</t>
  </si>
  <si>
    <t xml:space="preserve">   ตัดจำหน่ายภาษีเงินได้ถูกหัก ณ ที่จ่าย</t>
  </si>
  <si>
    <t>ต้นทุนทางการเงิน</t>
  </si>
  <si>
    <t>สินทรัพย์สิทธิการใช้</t>
  </si>
  <si>
    <t xml:space="preserve">   ชำระภายในหนึ่งปี</t>
  </si>
  <si>
    <t>ส่วนของหนี้สินตามสัญญาเช่าที่ถึงกำหนด</t>
  </si>
  <si>
    <t xml:space="preserve">   กำหนดชำระภายในหนึ่งปี</t>
  </si>
  <si>
    <t>หนี้สินตามสัญญาเช่า - สุทธิจากส่วนที่ถึง</t>
  </si>
  <si>
    <t>ที่ออกและ</t>
  </si>
  <si>
    <t>ชำระแล้ว</t>
  </si>
  <si>
    <t xml:space="preserve">   ค่าเสื่อมราคาของสินทรัพย์สิทธิการใช้</t>
  </si>
  <si>
    <t xml:space="preserve">   ค่าตัดจำหน่ายดอกเบี้ยจ่ายจากหนี้สินตามสัญญาเช่า</t>
  </si>
  <si>
    <t>รายได้ทางการเงิน</t>
  </si>
  <si>
    <t>หนี้สินทางการเงินหมุนเวียนอื่น</t>
  </si>
  <si>
    <t>ต้นทุนการให้บริการ</t>
  </si>
  <si>
    <t xml:space="preserve">   รายได้ทางการเงิน</t>
  </si>
  <si>
    <t xml:space="preserve">   ต้นทุนทางการเงิน</t>
  </si>
  <si>
    <t>ขาดทุนเบ็ดเสร็จอื่นสำหรับงวด</t>
  </si>
  <si>
    <t>ชำระคืนเงินต้นของหนี้สินตามสัญญาเช่า</t>
  </si>
  <si>
    <t>เงินปันผลรับ</t>
  </si>
  <si>
    <t>กำไรจากการดำเนินงาน</t>
  </si>
  <si>
    <t>ค่าใช้จ่ายภาษีเงินได้</t>
  </si>
  <si>
    <t>กำไรเบ็ดเสร็จรวมสำหรับงวด</t>
  </si>
  <si>
    <t>เงินปันผลรับจากบริษัทย่อย</t>
  </si>
  <si>
    <t>เงินสดจ่ายซื้อสินทรัพย์ไม่มีตัวตน</t>
  </si>
  <si>
    <t>กระแสเงินสดสุทธิจาก (ใช้ไปใน) กิจกรรมดำเนินงาน</t>
  </si>
  <si>
    <t>ข้อมูลกระแสเงินสดเปิดเผยเพิ่มเติม</t>
  </si>
  <si>
    <t xml:space="preserve">   เงินสดรับ (จ่าย) จากกิจกรรมดำเนินงาน</t>
  </si>
  <si>
    <t xml:space="preserve">   ค่าเสื่อมราคาของอุปกรณ์</t>
  </si>
  <si>
    <t>(หน่วย: พันบาท ยกเว้นกำไรต่อหุ้นแสดงเป็นบาท)</t>
  </si>
  <si>
    <t>ยอดคงเหลือ ณ วันที่ 1 มกราคม 2567</t>
  </si>
  <si>
    <t>ส่วนเกิน</t>
  </si>
  <si>
    <t>มูลค่าหุ้นสามัญ</t>
  </si>
  <si>
    <t>ส่วนเกินมูลค่าหุ้นสามัญ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</si>
  <si>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</si>
  <si>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</si>
  <si>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</si>
  <si>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</si>
  <si>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ผลประโยชน์พนักงานจ่ายจริงระหว่างงวด</t>
  </si>
  <si>
    <t>รายได้จากสัญญาที่ทำกับลูกค้า</t>
  </si>
  <si>
    <t>กำไรก่อนค่าใช้จ่ายภาษีเงินได้</t>
  </si>
  <si>
    <t>การแบ่งปันกำไร</t>
  </si>
  <si>
    <t xml:space="preserve">กำไรส่วนที่เป็นของผู้ถือหุ้นของบริษัทฯ </t>
  </si>
  <si>
    <t>กำไรขาดทุนเบ็ดเสร็จอื่นสำหรับงวด</t>
  </si>
  <si>
    <t>การแบ่งปันกำไรเบ็ดเสร็จรวม</t>
  </si>
  <si>
    <t>กำไรก่อนภาษี</t>
  </si>
  <si>
    <t>เงินสดรับจากการจำหน่ายอุปกรณ์</t>
  </si>
  <si>
    <t>รายการปรับกระทบกำไรก่อนภาษีเป็น</t>
  </si>
  <si>
    <t>กระแสเงินสดสุทธิใช้ไปในกิจกรรมจัดหาเงิน</t>
  </si>
  <si>
    <t xml:space="preserve">      ภายใต้สัมปทานบริการ</t>
  </si>
  <si>
    <t>2568</t>
  </si>
  <si>
    <t>ยอดคงเหลือ ณ วันที่ 1 มกราคม 2568</t>
  </si>
  <si>
    <t>31 ธันวาคม 2567</t>
  </si>
  <si>
    <t>สินทรัพย์ทางการเงินหมุนเวียนอื่น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</si>
  <si>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</si>
  <si>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</si>
  <si>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</si>
  <si>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</si>
  <si>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</si>
  <si>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ประมาณการหนี้สินไม่หมุนเวียนสำหรับ</t>
  </si>
  <si>
    <t xml:space="preserve">   ผลประโยชน์พนักงาน</t>
  </si>
  <si>
    <t xml:space="preserve">   โอนจากเงินมัดจำเพื่อซื้ออุปกรณ์และ</t>
  </si>
  <si>
    <t>กระแสเงินสดสุทธิจาก (ใช้ไปใน) กิจกรรมลงทุน</t>
  </si>
  <si>
    <t>กระแสเงินสดจาก (ใช้ไปใน) กิจกรรมดำเนินงาน</t>
  </si>
  <si>
    <t xml:space="preserve">   (กำไร) ขาดทุนจากการจำหน่ายอุปกรณ์</t>
  </si>
  <si>
    <t>ประมาณการหนี้สินไม่หมุนเวียนภายใต้</t>
  </si>
  <si>
    <t xml:space="preserve">   สัมปทานบริการ</t>
  </si>
  <si>
    <t xml:space="preserve">   กำไรจากอัตราแลกเปลี่ยนที่ยังไม่เกิดขึ้นจริง</t>
  </si>
  <si>
    <t>เงินสดและรายการเทียบเท่าเงินสดเพิ่มขึ้น (ลดลง) สุทธิ</t>
  </si>
  <si>
    <t xml:space="preserve">      สินทรัพย์ไม่มีตัวตนไปเป็นอุปกรณ์</t>
  </si>
  <si>
    <t xml:space="preserve">   ประมาณการหนี้สินสำหรับผลประโยชน์พนักงาน</t>
  </si>
  <si>
    <t xml:space="preserve">   ค่าเผื่อผลขาดทุนด้านเครดิตที่คาดว่าจะเกิดขึ้น </t>
  </si>
  <si>
    <t xml:space="preserve">   ประมาณการหนี้สินภายใต้สัมปทานบริการ</t>
  </si>
  <si>
    <t xml:space="preserve">   รายได้เงินปันผล</t>
  </si>
  <si>
    <t>เงินสดและรายการเทียบเท่าเงินสดต้นงวด</t>
  </si>
  <si>
    <t>รายการที่ไม่ใช่เงินสดประกอบด้วย</t>
  </si>
  <si>
    <t xml:space="preserve">   สินทรัพย์ไม่มีตัวตนเพิ่มขึ้นจากประมาณการหนี้สิน</t>
  </si>
  <si>
    <t xml:space="preserve">เงินสดและรายการเทียบเท่าเงินสดปลายงวด  </t>
  </si>
  <si>
    <t xml:space="preserve">   หนี้สินทางการเงินหมุนเวียนอื่น</t>
  </si>
  <si>
    <t>เงินมัดจำจ่ายเพื่อซื้ออุปกรณ์เพิ่มขึ้น</t>
  </si>
  <si>
    <t>เงินสดจ่ายเพื่อลงทุนในบริษัทย่อย</t>
  </si>
  <si>
    <t>หุ้นทุนซื้อคืน</t>
  </si>
  <si>
    <t>เงินสดจ่ายหุ้นทุนซื้อคืน</t>
  </si>
  <si>
    <t>เงินสดจ่ายเงินปันผล</t>
  </si>
  <si>
    <t>หุ้นทุนซื้อคืน (หมายเหตุ 9)</t>
  </si>
  <si>
    <t>สำรองหุ้น</t>
  </si>
  <si>
    <t>ทุนซื้อคืน</t>
  </si>
  <si>
    <t>เงินปันผลจ่าย (หมายเหตุ 12)</t>
  </si>
  <si>
    <t xml:space="preserve">   จัดสรรแล้ว </t>
  </si>
  <si>
    <t xml:space="preserve">      สำรองตามกฎหมาย</t>
  </si>
  <si>
    <t xml:space="preserve">      สำรองหุ้นทุนซื้อคืน</t>
  </si>
  <si>
    <t>กำไร (ขาดทุน) จากการดำเนินงานก่อนการเปลี่ยนแปลง</t>
  </si>
  <si>
    <t>เงินสดรับจากการจำหน่ายสินทรัพย์ไม่มีตัวตน</t>
  </si>
  <si>
    <t>2, 5</t>
  </si>
  <si>
    <t>ผลกระทบจากการเปลี่ยนแปลงในอัตราแลกเปลี่ยน</t>
  </si>
  <si>
    <t>ณ วันที่ 30 กันยายน 2568</t>
  </si>
  <si>
    <t>30 กันยายน 2568</t>
  </si>
  <si>
    <t xml:space="preserve">สำหรับงวดสามเดือนสิ้นสุดวันที่ 30 กันยายน 2568 </t>
  </si>
  <si>
    <t>ยอดคงเหลือ ณ วันที่ 30 กันยายน 2567</t>
  </si>
  <si>
    <t>ยอดคงเหลือ ณ วันที่ 30 กันยายน 2568</t>
  </si>
  <si>
    <t xml:space="preserve">สำหรับงวดเก้าเดือนสิ้นสุดวันที่ 30 กันยายน 2568 </t>
  </si>
  <si>
    <t>สำหรับงวดเก้าเดือนสิ้นสุดวันที่ 30 กันยายน 2568</t>
  </si>
  <si>
    <t>กำไรจากอัตราแลกเปลี่ยน</t>
  </si>
  <si>
    <t xml:space="preserve">   สินทรัพย์ไม่หมุนเวียนอื่น</t>
  </si>
  <si>
    <t xml:space="preserve">      สินทรัพย์ไม่มีตัวตนไปสินทรัพย์ไม่มีตัวตน</t>
  </si>
  <si>
    <t xml:space="preserve">เงินให้กู้ยืมระยะยาวแก่บริษัทย่อย </t>
  </si>
  <si>
    <t xml:space="preserve">   โอนสินทรัพย์ไม่มีตัวตนเป็นต้นทุนบริการ</t>
  </si>
  <si>
    <t xml:space="preserve">   ยังไม่ได้จัดสรร (ขาดทุนสะสม)</t>
  </si>
  <si>
    <t>กลับรายการขาดทุนจากการด้อยค่าของสินทรัพย์ทางการเงิน</t>
  </si>
  <si>
    <t>กำไร(ขาดทุน)เบ็ดเสร็จรวมสำหรับงวด</t>
  </si>
  <si>
    <t>การแบ่งปันกำไร(ขาดทุน)เบ็ดเสร็จรวม</t>
  </si>
  <si>
    <t>กลับรายการ(ขาดทุน)จากการด้อยค่าของสินทรัพย์ทางการเงิน</t>
  </si>
  <si>
    <t xml:space="preserve">เงินสดจ่ายให้กู้ยืมระยะยาวแก่บริษัทย่อย </t>
  </si>
  <si>
    <t>ผลต่างจากการแปลงค่างบการเงินลดลง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</si>
</sst>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#,##0.0_);\(#,##0.0\)"/>
    <numFmt numFmtId="165" formatCode="#,##0.0_);[Red]\(#,##0.0\)"/>
    <numFmt numFmtId="166" formatCode="#,##0;\(#,##0\)"/>
    <numFmt numFmtId="167" formatCode="\$#,##0.00;\(\$#,##0.00\)"/>
    <numFmt numFmtId="168" formatCode="\$#,##0;\(\$#,##0\)"/>
    <numFmt numFmtId="169" formatCode="_(* #,##0_);_(* \(#,##0\);_(* &quot;-&quot;??_);_(@_)"/>
    <numFmt numFmtId="170" formatCode="_(* #,##0.000_);_(* \(#,##0.000\);_(* &quot;-&quot;??_);_(@_)"/>
    <numFmt numFmtId="171" formatCode="#,##0_);[Red]\(#,##0\);\-"/>
  </numFmts>
  <fonts count="30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sz val="7"/>
      <name val="Small Fonts"/>
      <family val="2"/>
    </font>
    <font>
      <sz val="15"/>
      <name val="CordiaUPC"/>
      <family val="1"/>
    </font>
    <font>
      <sz val="10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u/>
      <sz val="14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2"/>
      <name val="Times New Roman"/>
      <family val="1"/>
    </font>
    <font>
      <sz val="14"/>
      <name val="Calibri"/>
      <family val="2"/>
    </font>
    <font>
      <b/>
      <sz val="14"/>
      <name val="Angsana New"/>
      <family val="1"/>
      <charset val="222"/>
    </font>
    <font>
      <i/>
      <sz val="14"/>
      <name val="Angsana New"/>
      <family val="1"/>
      <charset val="222"/>
    </font>
    <font>
      <sz val="14"/>
      <name val="Angsana New"/>
      <family val="1"/>
      <charset val="222"/>
    </font>
    <font>
      <sz val="14"/>
      <color indexed="8"/>
      <name val="Angsana New"/>
      <family val="1"/>
      <charset val="222"/>
    </font>
    <font>
      <b/>
      <sz val="14"/>
      <color indexed="8"/>
      <name val="Angsana New"/>
      <family val="1"/>
      <charset val="222"/>
    </font>
    <font>
      <b/>
      <i/>
      <sz val="14"/>
      <color indexed="8"/>
      <name val="Angsana New"/>
      <family val="1"/>
      <charset val="222"/>
    </font>
    <font>
      <u/>
      <sz val="14"/>
      <color indexed="8"/>
      <name val="Angsana New"/>
      <family val="1"/>
      <charset val="222"/>
    </font>
    <font>
      <u/>
      <sz val="14"/>
      <name val="Angsana New"/>
      <family val="1"/>
      <charset val="222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trike/>
      <sz val="14"/>
      <color rgb="FFFF0000"/>
      <name val="Angsana New"/>
      <family val="1"/>
    </font>
    <font>
      <sz val="10"/>
      <color theme="1"/>
      <name val="Arial"/>
      <family val="2"/>
    </font>
    <font>
      <sz val="10"/>
      <name val="EYInterstate"/>
    </font>
    <font>
      <sz val="10"/>
      <color theme="1"/>
      <name val="EYInterstat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6" fontId="3" fillId="0" borderId="0"/>
    <xf numFmtId="167" fontId="3" fillId="0" borderId="0"/>
    <xf numFmtId="38" fontId="14" fillId="0" borderId="0"/>
    <xf numFmtId="168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5" fontId="6" fillId="0" borderId="0"/>
    <xf numFmtId="0" fontId="1" fillId="0" borderId="0"/>
    <xf numFmtId="38" fontId="14" fillId="0" borderId="0"/>
    <xf numFmtId="0" fontId="2" fillId="0" borderId="0"/>
    <xf numFmtId="10" fontId="7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  <xf numFmtId="0" fontId="7" fillId="0" borderId="0"/>
    <xf numFmtId="0" fontId="27" fillId="0" borderId="0"/>
  </cellStyleXfs>
  <cellXfs count="193">
    <xf numFmtId="0" fontId="0" fillId="0" borderId="0" xfId="0"/>
    <xf numFmtId="169" fontId="9" fillId="0" borderId="0" xfId="1" applyNumberFormat="1" applyFont="1" applyFill="1" applyAlignment="1">
      <alignment horizontal="centerContinuous"/>
    </xf>
    <xf numFmtId="169" fontId="9" fillId="0" borderId="0" xfId="1" applyNumberFormat="1" applyFont="1" applyFill="1" applyAlignment="1">
      <alignment horizontal="right"/>
    </xf>
    <xf numFmtId="169" fontId="9" fillId="0" borderId="0" xfId="1" applyNumberFormat="1" applyFont="1" applyFill="1" applyAlignment="1"/>
    <xf numFmtId="4" fontId="9" fillId="0" borderId="0" xfId="1" applyFont="1" applyFill="1" applyBorder="1" applyAlignment="1">
      <alignment horizontal="right"/>
    </xf>
    <xf numFmtId="41" fontId="9" fillId="0" borderId="0" xfId="2" applyNumberFormat="1" applyFont="1" applyFill="1" applyAlignment="1">
      <alignment horizontal="right"/>
    </xf>
    <xf numFmtId="37" fontId="16" fillId="0" borderId="0" xfId="13" applyNumberFormat="1" applyFont="1" applyAlignment="1">
      <alignment horizontal="left"/>
    </xf>
    <xf numFmtId="37" fontId="17" fillId="0" borderId="0" xfId="13" applyNumberFormat="1" applyFont="1" applyAlignment="1">
      <alignment horizontal="center"/>
    </xf>
    <xf numFmtId="38" fontId="18" fillId="0" borderId="0" xfId="13" applyNumberFormat="1" applyFont="1" applyAlignment="1">
      <alignment horizontal="center"/>
    </xf>
    <xf numFmtId="37" fontId="18" fillId="0" borderId="0" xfId="13" applyNumberFormat="1" applyFont="1" applyAlignment="1">
      <alignment horizontal="center"/>
    </xf>
    <xf numFmtId="37" fontId="19" fillId="0" borderId="0" xfId="0" applyNumberFormat="1" applyFont="1" applyAlignment="1">
      <alignment horizontal="right"/>
    </xf>
    <xf numFmtId="37" fontId="18" fillId="0" borderId="0" xfId="0" applyNumberFormat="1" applyFont="1" applyAlignment="1">
      <alignment horizontal="right"/>
    </xf>
    <xf numFmtId="41" fontId="19" fillId="0" borderId="0" xfId="0" applyNumberFormat="1" applyFont="1" applyAlignment="1">
      <alignment horizontal="right"/>
    </xf>
    <xf numFmtId="38" fontId="18" fillId="0" borderId="0" xfId="13" applyNumberFormat="1" applyFont="1" applyAlignment="1">
      <alignment horizontal="right"/>
    </xf>
    <xf numFmtId="37" fontId="18" fillId="0" borderId="0" xfId="13" applyNumberFormat="1" applyFont="1" applyAlignment="1">
      <alignment horizontal="right"/>
    </xf>
    <xf numFmtId="0" fontId="18" fillId="0" borderId="0" xfId="13" applyFont="1" applyAlignment="1">
      <alignment horizontal="right"/>
    </xf>
    <xf numFmtId="37" fontId="20" fillId="0" borderId="0" xfId="0" applyNumberFormat="1" applyFont="1" applyAlignment="1">
      <alignment horizontal="left"/>
    </xf>
    <xf numFmtId="37" fontId="21" fillId="0" borderId="0" xfId="0" applyNumberFormat="1" applyFont="1" applyAlignment="1">
      <alignment horizontal="center"/>
    </xf>
    <xf numFmtId="37" fontId="22" fillId="0" borderId="0" xfId="0" applyNumberFormat="1" applyFont="1" applyAlignment="1">
      <alignment horizontal="center"/>
    </xf>
    <xf numFmtId="0" fontId="19" fillId="0" borderId="3" xfId="0" applyFont="1" applyBorder="1" applyAlignment="1">
      <alignment horizontal="center"/>
    </xf>
    <xf numFmtId="37" fontId="20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37" fontId="23" fillId="0" borderId="0" xfId="13" applyNumberFormat="1" applyFont="1" applyAlignment="1">
      <alignment horizontal="center"/>
    </xf>
    <xf numFmtId="0" fontId="18" fillId="0" borderId="0" xfId="13" applyFont="1" applyAlignment="1">
      <alignment horizontal="center"/>
    </xf>
    <xf numFmtId="0" fontId="23" fillId="0" borderId="0" xfId="13" applyFont="1" applyAlignment="1">
      <alignment horizontal="center"/>
    </xf>
    <xf numFmtId="0" fontId="23" fillId="0" borderId="0" xfId="13" applyFont="1" applyAlignment="1">
      <alignment horizontal="right"/>
    </xf>
    <xf numFmtId="0" fontId="18" fillId="0" borderId="0" xfId="13" applyFont="1" applyAlignment="1">
      <alignment horizontal="left"/>
    </xf>
    <xf numFmtId="41" fontId="18" fillId="0" borderId="0" xfId="13" applyNumberFormat="1" applyFont="1" applyAlignment="1">
      <alignment horizontal="right"/>
    </xf>
    <xf numFmtId="41" fontId="18" fillId="0" borderId="7" xfId="13" applyNumberFormat="1" applyFont="1" applyBorder="1" applyAlignment="1">
      <alignment horizontal="right"/>
    </xf>
    <xf numFmtId="41" fontId="18" fillId="0" borderId="7" xfId="0" applyNumberFormat="1" applyFont="1" applyBorder="1" applyAlignment="1">
      <alignment horizontal="right"/>
    </xf>
    <xf numFmtId="41" fontId="18" fillId="0" borderId="0" xfId="0" applyNumberFormat="1" applyFont="1" applyAlignment="1">
      <alignment horizontal="right"/>
    </xf>
    <xf numFmtId="37" fontId="18" fillId="0" borderId="0" xfId="13" applyNumberFormat="1" applyFont="1" applyAlignment="1">
      <alignment horizontal="left"/>
    </xf>
    <xf numFmtId="41" fontId="18" fillId="0" borderId="0" xfId="13" applyNumberFormat="1" applyFont="1" applyAlignment="1">
      <alignment horizontal="center"/>
    </xf>
    <xf numFmtId="41" fontId="18" fillId="0" borderId="3" xfId="13" applyNumberFormat="1" applyFont="1" applyBorder="1" applyAlignment="1">
      <alignment horizontal="right"/>
    </xf>
    <xf numFmtId="41" fontId="18" fillId="0" borderId="4" xfId="13" applyNumberFormat="1" applyFont="1" applyBorder="1" applyAlignment="1">
      <alignment horizontal="right"/>
    </xf>
    <xf numFmtId="37" fontId="17" fillId="0" borderId="0" xfId="13" applyNumberFormat="1" applyFont="1" applyAlignment="1">
      <alignment horizontal="centerContinuous"/>
    </xf>
    <xf numFmtId="38" fontId="18" fillId="0" borderId="0" xfId="13" applyNumberFormat="1" applyFont="1" applyAlignment="1">
      <alignment horizontal="centerContinuous"/>
    </xf>
    <xf numFmtId="37" fontId="18" fillId="0" borderId="0" xfId="13" applyNumberFormat="1" applyFont="1" applyAlignment="1">
      <alignment horizontal="centerContinuous"/>
    </xf>
    <xf numFmtId="41" fontId="18" fillId="0" borderId="0" xfId="0" applyNumberFormat="1" applyFont="1" applyAlignment="1">
      <alignment horizontal="center"/>
    </xf>
    <xf numFmtId="169" fontId="28" fillId="0" borderId="0" xfId="17" applyNumberFormat="1" applyFont="1" applyAlignment="1">
      <alignment horizontal="center"/>
    </xf>
    <xf numFmtId="41" fontId="18" fillId="0" borderId="3" xfId="13" applyNumberFormat="1" applyFont="1" applyBorder="1" applyAlignment="1">
      <alignment horizontal="center"/>
    </xf>
    <xf numFmtId="41" fontId="18" fillId="0" borderId="3" xfId="0" applyNumberFormat="1" applyFont="1" applyBorder="1" applyAlignment="1">
      <alignment horizontal="center"/>
    </xf>
    <xf numFmtId="41" fontId="17" fillId="0" borderId="0" xfId="13" applyNumberFormat="1" applyFont="1" applyAlignment="1">
      <alignment horizontal="center"/>
    </xf>
    <xf numFmtId="164" fontId="17" fillId="0" borderId="0" xfId="13" applyNumberFormat="1" applyFont="1" applyAlignment="1">
      <alignment horizontal="center"/>
    </xf>
    <xf numFmtId="0" fontId="17" fillId="0" borderId="0" xfId="13" applyFont="1" applyAlignment="1">
      <alignment horizontal="center"/>
    </xf>
    <xf numFmtId="169" fontId="9" fillId="0" borderId="0" xfId="0" applyNumberFormat="1" applyFont="1" applyAlignment="1">
      <alignment horizontal="right"/>
    </xf>
    <xf numFmtId="37" fontId="8" fillId="0" borderId="0" xfId="13" applyNumberFormat="1" applyFont="1" applyAlignment="1">
      <alignment horizontal="left"/>
    </xf>
    <xf numFmtId="37" fontId="10" fillId="0" borderId="0" xfId="13" applyNumberFormat="1" applyFont="1" applyAlignment="1">
      <alignment horizontal="center"/>
    </xf>
    <xf numFmtId="41" fontId="13" fillId="0" borderId="0" xfId="0" applyNumberFormat="1" applyFont="1" applyAlignment="1">
      <alignment horizontal="right"/>
    </xf>
    <xf numFmtId="37" fontId="9" fillId="0" borderId="0" xfId="13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9" fillId="0" borderId="0" xfId="0" applyFont="1" applyAlignment="1">
      <alignment horizontal="centerContinuous"/>
    </xf>
    <xf numFmtId="169" fontId="9" fillId="0" borderId="0" xfId="0" applyNumberFormat="1" applyFont="1" applyAlignment="1">
      <alignment horizontal="left"/>
    </xf>
    <xf numFmtId="0" fontId="9" fillId="0" borderId="0" xfId="12" applyNumberFormat="1" applyFont="1" applyAlignment="1">
      <alignment horizontal="right"/>
    </xf>
    <xf numFmtId="169" fontId="9" fillId="0" borderId="3" xfId="0" applyNumberFormat="1" applyFont="1" applyBorder="1" applyAlignment="1">
      <alignment horizontal="center"/>
    </xf>
    <xf numFmtId="37" fontId="11" fillId="0" borderId="0" xfId="13" applyNumberFormat="1" applyFont="1" applyAlignment="1">
      <alignment horizontal="center"/>
    </xf>
    <xf numFmtId="0" fontId="11" fillId="0" borderId="0" xfId="13" quotePrefix="1" applyFont="1" applyAlignment="1">
      <alignment horizontal="center"/>
    </xf>
    <xf numFmtId="0" fontId="11" fillId="0" borderId="0" xfId="13" applyFont="1" applyAlignment="1">
      <alignment horizontal="center"/>
    </xf>
    <xf numFmtId="4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41" fontId="9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center"/>
    </xf>
    <xf numFmtId="37" fontId="9" fillId="0" borderId="0" xfId="11" applyNumberFormat="1" applyFont="1" applyAlignment="1">
      <alignment horizontal="right"/>
    </xf>
    <xf numFmtId="0" fontId="9" fillId="0" borderId="0" xfId="5" applyNumberFormat="1" applyFont="1" applyAlignment="1">
      <alignment horizontal="left"/>
    </xf>
    <xf numFmtId="171" fontId="9" fillId="0" borderId="0" xfId="5" applyNumberFormat="1" applyFont="1" applyAlignment="1">
      <alignment horizontal="center"/>
    </xf>
    <xf numFmtId="169" fontId="9" fillId="0" borderId="5" xfId="11" applyNumberFormat="1" applyFont="1" applyBorder="1" applyAlignment="1">
      <alignment horizontal="center"/>
    </xf>
    <xf numFmtId="41" fontId="9" fillId="0" borderId="0" xfId="5" applyNumberFormat="1" applyFont="1" applyAlignment="1">
      <alignment horizontal="center"/>
    </xf>
    <xf numFmtId="0" fontId="9" fillId="0" borderId="0" xfId="0" applyFont="1" applyAlignment="1">
      <alignment horizontal="center"/>
    </xf>
    <xf numFmtId="41" fontId="9" fillId="0" borderId="3" xfId="5" applyNumberFormat="1" applyFont="1" applyBorder="1" applyAlignment="1">
      <alignment horizontal="center"/>
    </xf>
    <xf numFmtId="41" fontId="9" fillId="0" borderId="0" xfId="5" applyNumberFormat="1" applyFont="1" applyAlignment="1">
      <alignment horizontal="right"/>
    </xf>
    <xf numFmtId="41" fontId="8" fillId="0" borderId="0" xfId="5" applyNumberFormat="1" applyFont="1" applyAlignment="1">
      <alignment horizontal="right"/>
    </xf>
    <xf numFmtId="0" fontId="9" fillId="0" borderId="3" xfId="0" quotePrefix="1" applyFont="1" applyBorder="1" applyAlignment="1">
      <alignment horizontal="center"/>
    </xf>
    <xf numFmtId="49" fontId="10" fillId="0" borderId="0" xfId="5" applyNumberFormat="1" applyFont="1" applyAlignment="1">
      <alignment horizontal="center"/>
    </xf>
    <xf numFmtId="41" fontId="9" fillId="0" borderId="0" xfId="11" applyNumberFormat="1" applyFont="1" applyAlignment="1">
      <alignment horizontal="center"/>
    </xf>
    <xf numFmtId="41" fontId="9" fillId="0" borderId="3" xfId="11" applyNumberFormat="1" applyFont="1" applyBorder="1" applyAlignment="1">
      <alignment horizontal="center"/>
    </xf>
    <xf numFmtId="0" fontId="9" fillId="0" borderId="0" xfId="5" applyNumberFormat="1" applyFont="1" applyAlignment="1">
      <alignment horizontal="center"/>
    </xf>
    <xf numFmtId="169" fontId="9" fillId="0" borderId="0" xfId="11" applyNumberFormat="1" applyFont="1" applyAlignment="1">
      <alignment horizontal="right"/>
    </xf>
    <xf numFmtId="169" fontId="9" fillId="0" borderId="3" xfId="11" applyNumberFormat="1" applyFont="1" applyBorder="1" applyAlignment="1">
      <alignment horizontal="center"/>
    </xf>
    <xf numFmtId="169" fontId="9" fillId="0" borderId="0" xfId="11" applyNumberFormat="1" applyFont="1" applyAlignment="1">
      <alignment horizontal="center"/>
    </xf>
    <xf numFmtId="0" fontId="11" fillId="0" borderId="0" xfId="11" applyFont="1" applyAlignment="1">
      <alignment horizontal="center"/>
    </xf>
    <xf numFmtId="169" fontId="9" fillId="0" borderId="0" xfId="0" quotePrefix="1" applyNumberFormat="1" applyFont="1" applyAlignment="1">
      <alignment horizontal="center"/>
    </xf>
    <xf numFmtId="0" fontId="9" fillId="0" borderId="0" xfId="5" applyNumberFormat="1" applyFont="1" applyAlignment="1">
      <alignment horizontal="justify" wrapText="1"/>
    </xf>
    <xf numFmtId="0" fontId="10" fillId="0" borderId="0" xfId="11" applyFont="1" applyAlignment="1">
      <alignment horizontal="center"/>
    </xf>
    <xf numFmtId="41" fontId="9" fillId="0" borderId="6" xfId="11" applyNumberFormat="1" applyFont="1" applyBorder="1" applyAlignment="1">
      <alignment horizontal="center"/>
    </xf>
    <xf numFmtId="37" fontId="9" fillId="0" borderId="0" xfId="13" applyNumberFormat="1" applyFont="1" applyAlignment="1">
      <alignment horizontal="centerContinuous"/>
    </xf>
    <xf numFmtId="37" fontId="10" fillId="0" borderId="0" xfId="13" applyNumberFormat="1" applyFont="1" applyAlignment="1">
      <alignment horizontal="centerContinuous"/>
    </xf>
    <xf numFmtId="38" fontId="9" fillId="0" borderId="0" xfId="13" applyNumberFormat="1" applyFont="1" applyAlignment="1">
      <alignment horizontal="centerContinuous"/>
    </xf>
    <xf numFmtId="37" fontId="12" fillId="0" borderId="0" xfId="0" applyNumberFormat="1" applyFont="1" applyAlignment="1">
      <alignment horizontal="left"/>
    </xf>
    <xf numFmtId="38" fontId="9" fillId="0" borderId="3" xfId="13" applyNumberFormat="1" applyFont="1" applyBorder="1" applyAlignment="1">
      <alignment horizontal="center"/>
    </xf>
    <xf numFmtId="37" fontId="9" fillId="0" borderId="3" xfId="13" applyNumberFormat="1" applyFont="1" applyBorder="1" applyAlignment="1">
      <alignment horizontal="center"/>
    </xf>
    <xf numFmtId="37" fontId="9" fillId="0" borderId="0" xfId="13" applyNumberFormat="1" applyFont="1" applyAlignment="1">
      <alignment horizontal="center"/>
    </xf>
    <xf numFmtId="37" fontId="15" fillId="0" borderId="0" xfId="13" applyNumberFormat="1" applyFont="1" applyAlignment="1">
      <alignment horizontal="center"/>
    </xf>
    <xf numFmtId="0" fontId="11" fillId="0" borderId="0" xfId="13" applyFont="1" applyAlignment="1">
      <alignment horizontal="right"/>
    </xf>
    <xf numFmtId="38" fontId="9" fillId="0" borderId="0" xfId="13" applyNumberFormat="1" applyFont="1" applyAlignment="1">
      <alignment horizontal="right"/>
    </xf>
    <xf numFmtId="38" fontId="9" fillId="0" borderId="0" xfId="13" applyNumberFormat="1" applyFont="1" applyAlignment="1">
      <alignment horizontal="center"/>
    </xf>
    <xf numFmtId="41" fontId="9" fillId="0" borderId="0" xfId="13" applyNumberFormat="1" applyFont="1" applyAlignment="1">
      <alignment horizontal="right"/>
    </xf>
    <xf numFmtId="41" fontId="9" fillId="0" borderId="3" xfId="13" applyNumberFormat="1" applyFont="1" applyBorder="1" applyAlignment="1">
      <alignment horizontal="right"/>
    </xf>
    <xf numFmtId="37" fontId="10" fillId="0" borderId="0" xfId="13" applyNumberFormat="1" applyFont="1" applyAlignment="1">
      <alignment horizontal="right"/>
    </xf>
    <xf numFmtId="41" fontId="10" fillId="0" borderId="0" xfId="13" applyNumberFormat="1" applyFont="1" applyAlignment="1">
      <alignment horizontal="right"/>
    </xf>
    <xf numFmtId="164" fontId="10" fillId="0" borderId="0" xfId="13" applyNumberFormat="1" applyFont="1" applyAlignment="1">
      <alignment horizontal="center"/>
    </xf>
    <xf numFmtId="37" fontId="9" fillId="0" borderId="0" xfId="13" applyNumberFormat="1" applyFont="1" applyAlignment="1">
      <alignment horizontal="left"/>
    </xf>
    <xf numFmtId="0" fontId="10" fillId="0" borderId="0" xfId="0" applyFont="1" applyAlignment="1">
      <alignment horizontal="center"/>
    </xf>
    <xf numFmtId="41" fontId="9" fillId="0" borderId="4" xfId="0" applyNumberFormat="1" applyFont="1" applyBorder="1" applyAlignment="1">
      <alignment horizontal="right"/>
    </xf>
    <xf numFmtId="170" fontId="9" fillId="0" borderId="4" xfId="0" applyNumberFormat="1" applyFont="1" applyBorder="1" applyAlignment="1">
      <alignment horizontal="right"/>
    </xf>
    <xf numFmtId="43" fontId="9" fillId="0" borderId="0" xfId="0" applyNumberFormat="1" applyFont="1" applyAlignment="1">
      <alignment horizontal="right"/>
    </xf>
    <xf numFmtId="41" fontId="9" fillId="0" borderId="3" xfId="13" applyNumberFormat="1" applyFont="1" applyBorder="1" applyAlignment="1">
      <alignment horizontal="center"/>
    </xf>
    <xf numFmtId="0" fontId="9" fillId="0" borderId="0" xfId="13" applyFont="1" applyAlignment="1">
      <alignment horizontal="center"/>
    </xf>
    <xf numFmtId="0" fontId="9" fillId="0" borderId="0" xfId="13" applyFont="1" applyAlignment="1">
      <alignment horizontal="right"/>
    </xf>
    <xf numFmtId="41" fontId="9" fillId="0" borderId="0" xfId="13" applyNumberFormat="1" applyFont="1" applyAlignment="1">
      <alignment horizontal="center"/>
    </xf>
    <xf numFmtId="41" fontId="10" fillId="0" borderId="0" xfId="13" applyNumberFormat="1" applyFont="1" applyAlignment="1">
      <alignment horizontal="center"/>
    </xf>
    <xf numFmtId="0" fontId="10" fillId="0" borderId="0" xfId="13" applyFont="1" applyAlignment="1">
      <alignment horizontal="center"/>
    </xf>
    <xf numFmtId="0" fontId="10" fillId="0" borderId="0" xfId="13" applyFont="1" applyAlignment="1">
      <alignment horizontal="right"/>
    </xf>
    <xf numFmtId="41" fontId="9" fillId="0" borderId="0" xfId="0" applyNumberFormat="1" applyFont="1" applyAlignment="1">
      <alignment horizontal="centerContinuous"/>
    </xf>
    <xf numFmtId="41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/>
    </xf>
    <xf numFmtId="169" fontId="9" fillId="0" borderId="4" xfId="0" applyNumberFormat="1" applyFont="1" applyBorder="1" applyAlignment="1">
      <alignment horizontal="right"/>
    </xf>
    <xf numFmtId="38" fontId="18" fillId="0" borderId="0" xfId="13" applyNumberFormat="1" applyFont="1"/>
    <xf numFmtId="37" fontId="18" fillId="0" borderId="0" xfId="13" applyNumberFormat="1" applyFont="1"/>
    <xf numFmtId="37" fontId="18" fillId="0" borderId="3" xfId="13" applyNumberFormat="1" applyFont="1" applyBorder="1"/>
    <xf numFmtId="37" fontId="20" fillId="0" borderId="0" xfId="0" applyNumberFormat="1" applyFont="1"/>
    <xf numFmtId="37" fontId="16" fillId="0" borderId="0" xfId="13" applyNumberFormat="1" applyFont="1"/>
    <xf numFmtId="41" fontId="18" fillId="0" borderId="0" xfId="13" applyNumberFormat="1" applyFont="1"/>
    <xf numFmtId="41" fontId="18" fillId="0" borderId="0" xfId="5" applyNumberFormat="1" applyFont="1"/>
    <xf numFmtId="0" fontId="18" fillId="0" borderId="0" xfId="0" applyFont="1"/>
    <xf numFmtId="0" fontId="18" fillId="0" borderId="0" xfId="13" applyFont="1"/>
    <xf numFmtId="38" fontId="18" fillId="0" borderId="3" xfId="13" applyNumberFormat="1" applyFont="1" applyBorder="1"/>
    <xf numFmtId="41" fontId="18" fillId="0" borderId="0" xfId="0" applyNumberFormat="1" applyFont="1"/>
    <xf numFmtId="41" fontId="18" fillId="0" borderId="3" xfId="13" applyNumberFormat="1" applyFont="1" applyBorder="1"/>
    <xf numFmtId="41" fontId="18" fillId="0" borderId="4" xfId="13" applyNumberFormat="1" applyFont="1" applyBorder="1"/>
    <xf numFmtId="37" fontId="18" fillId="0" borderId="8" xfId="13" applyNumberFormat="1" applyFont="1" applyBorder="1"/>
    <xf numFmtId="0" fontId="9" fillId="0" borderId="0" xfId="0" applyFont="1"/>
    <xf numFmtId="169" fontId="9" fillId="0" borderId="0" xfId="0" applyNumberFormat="1" applyFont="1"/>
    <xf numFmtId="37" fontId="9" fillId="0" borderId="0" xfId="13" applyNumberFormat="1" applyFont="1"/>
    <xf numFmtId="38" fontId="9" fillId="0" borderId="0" xfId="13" applyNumberFormat="1" applyFont="1"/>
    <xf numFmtId="37" fontId="9" fillId="0" borderId="0" xfId="0" applyNumberFormat="1" applyFont="1"/>
    <xf numFmtId="41" fontId="9" fillId="0" borderId="0" xfId="5" applyNumberFormat="1" applyFont="1"/>
    <xf numFmtId="41" fontId="9" fillId="0" borderId="0" xfId="0" applyNumberFormat="1" applyFont="1"/>
    <xf numFmtId="0" fontId="8" fillId="0" borderId="0" xfId="0" applyFont="1"/>
    <xf numFmtId="37" fontId="8" fillId="0" borderId="0" xfId="11" quotePrefix="1" applyNumberFormat="1" applyFont="1"/>
    <xf numFmtId="37" fontId="8" fillId="0" borderId="0" xfId="11" applyNumberFormat="1" applyFont="1"/>
    <xf numFmtId="0" fontId="9" fillId="0" borderId="0" xfId="5" applyNumberFormat="1" applyFont="1"/>
    <xf numFmtId="171" fontId="9" fillId="0" borderId="0" xfId="5" applyNumberFormat="1" applyFont="1"/>
    <xf numFmtId="38" fontId="9" fillId="0" borderId="0" xfId="5" applyFont="1"/>
    <xf numFmtId="41" fontId="8" fillId="0" borderId="0" xfId="5" applyNumberFormat="1" applyFont="1"/>
    <xf numFmtId="0" fontId="8" fillId="0" borderId="0" xfId="5" applyNumberFormat="1" applyFont="1"/>
    <xf numFmtId="41" fontId="9" fillId="0" borderId="3" xfId="5" applyNumberFormat="1" applyFont="1" applyBorder="1"/>
    <xf numFmtId="41" fontId="9" fillId="0" borderId="7" xfId="5" applyNumberFormat="1" applyFont="1" applyBorder="1"/>
    <xf numFmtId="41" fontId="9" fillId="0" borderId="4" xfId="5" applyNumberFormat="1" applyFont="1" applyBorder="1"/>
    <xf numFmtId="41" fontId="9" fillId="0" borderId="5" xfId="5" applyNumberFormat="1" applyFont="1" applyBorder="1"/>
    <xf numFmtId="169" fontId="9" fillId="0" borderId="0" xfId="11" applyNumberFormat="1" applyFont="1"/>
    <xf numFmtId="37" fontId="15" fillId="0" borderId="0" xfId="13" applyNumberFormat="1" applyFont="1"/>
    <xf numFmtId="37" fontId="8" fillId="0" borderId="0" xfId="13" applyNumberFormat="1" applyFont="1"/>
    <xf numFmtId="41" fontId="9" fillId="0" borderId="0" xfId="13" applyNumberFormat="1" applyFont="1"/>
    <xf numFmtId="41" fontId="9" fillId="0" borderId="3" xfId="13" applyNumberFormat="1" applyFont="1" applyBorder="1"/>
    <xf numFmtId="41" fontId="9" fillId="0" borderId="6" xfId="13" applyNumberFormat="1" applyFont="1" applyBorder="1"/>
    <xf numFmtId="43" fontId="9" fillId="0" borderId="0" xfId="0" applyNumberFormat="1" applyFont="1"/>
    <xf numFmtId="170" fontId="9" fillId="0" borderId="0" xfId="0" applyNumberFormat="1" applyFont="1"/>
    <xf numFmtId="37" fontId="10" fillId="0" borderId="0" xfId="13" applyNumberFormat="1" applyFont="1"/>
    <xf numFmtId="41" fontId="9" fillId="0" borderId="7" xfId="0" applyNumberFormat="1" applyFont="1" applyBorder="1"/>
    <xf numFmtId="41" fontId="9" fillId="0" borderId="3" xfId="0" applyNumberFormat="1" applyFont="1" applyBorder="1"/>
    <xf numFmtId="41" fontId="9" fillId="0" borderId="4" xfId="13" applyNumberFormat="1" applyFont="1" applyBorder="1"/>
    <xf numFmtId="169" fontId="9" fillId="0" borderId="4" xfId="0" applyNumberFormat="1" applyFont="1" applyBorder="1"/>
    <xf numFmtId="37" fontId="8" fillId="0" borderId="0" xfId="0" applyNumberFormat="1" applyFont="1" applyAlignment="1">
      <alignment horizontal="left"/>
    </xf>
    <xf numFmtId="37" fontId="9" fillId="0" borderId="0" xfId="0" applyNumberFormat="1" applyFont="1" applyAlignment="1">
      <alignment horizontal="centerContinuous"/>
    </xf>
    <xf numFmtId="37" fontId="10" fillId="0" borderId="0" xfId="0" applyNumberFormat="1" applyFont="1" applyAlignment="1">
      <alignment horizontal="centerContinuous"/>
    </xf>
    <xf numFmtId="38" fontId="9" fillId="0" borderId="0" xfId="0" applyNumberFormat="1" applyFont="1" applyAlignment="1">
      <alignment horizontal="centerContinuous"/>
    </xf>
    <xf numFmtId="169" fontId="9" fillId="0" borderId="0" xfId="0" applyNumberFormat="1" applyFont="1" applyAlignment="1">
      <alignment horizontal="centerContinuous"/>
    </xf>
    <xf numFmtId="0" fontId="8" fillId="0" borderId="0" xfId="12" applyNumberFormat="1" applyFont="1"/>
    <xf numFmtId="0" fontId="11" fillId="0" borderId="0" xfId="0" applyFont="1" applyAlignment="1">
      <alignment horizontal="center"/>
    </xf>
    <xf numFmtId="0" fontId="24" fillId="0" borderId="0" xfId="0" applyFont="1"/>
    <xf numFmtId="37" fontId="8" fillId="0" borderId="0" xfId="0" applyNumberFormat="1" applyFont="1"/>
    <xf numFmtId="37" fontId="10" fillId="0" borderId="0" xfId="0" applyNumberFormat="1" applyFont="1" applyAlignment="1">
      <alignment horizontal="center"/>
    </xf>
    <xf numFmtId="38" fontId="9" fillId="0" borderId="0" xfId="0" applyNumberFormat="1" applyFont="1"/>
    <xf numFmtId="0" fontId="25" fillId="0" borderId="0" xfId="0" applyFont="1"/>
    <xf numFmtId="41" fontId="9" fillId="0" borderId="0" xfId="16" applyNumberFormat="1" applyFont="1" applyAlignment="1">
      <alignment horizontal="right"/>
    </xf>
    <xf numFmtId="41" fontId="9" fillId="0" borderId="0" xfId="16" applyNumberFormat="1" applyFont="1"/>
    <xf numFmtId="41" fontId="9" fillId="0" borderId="3" xfId="16" applyNumberFormat="1" applyFont="1" applyBorder="1" applyAlignment="1">
      <alignment horizontal="right"/>
    </xf>
    <xf numFmtId="41" fontId="10" fillId="0" borderId="0" xfId="0" applyNumberFormat="1" applyFont="1" applyAlignment="1">
      <alignment horizontal="center"/>
    </xf>
    <xf numFmtId="41" fontId="9" fillId="0" borderId="5" xfId="16" applyNumberFormat="1" applyFont="1" applyBorder="1" applyAlignment="1">
      <alignment horizontal="right"/>
    </xf>
    <xf numFmtId="41" fontId="9" fillId="0" borderId="7" xfId="16" applyNumberFormat="1" applyFont="1" applyBorder="1" applyAlignment="1">
      <alignment horizontal="right"/>
    </xf>
    <xf numFmtId="38" fontId="9" fillId="0" borderId="0" xfId="0" applyNumberFormat="1" applyFont="1" applyAlignment="1">
      <alignment horizontal="right"/>
    </xf>
    <xf numFmtId="41" fontId="9" fillId="0" borderId="0" xfId="16" applyNumberFormat="1" applyFont="1" applyAlignment="1">
      <alignment horizontal="center"/>
    </xf>
    <xf numFmtId="0" fontId="29" fillId="0" borderId="0" xfId="0" applyFont="1" applyAlignment="1">
      <alignment horizontal="left"/>
    </xf>
    <xf numFmtId="41" fontId="9" fillId="0" borderId="7" xfId="16" applyNumberFormat="1" applyFont="1" applyBorder="1"/>
    <xf numFmtId="41" fontId="9" fillId="0" borderId="3" xfId="16" applyNumberFormat="1" applyFont="1" applyBorder="1"/>
    <xf numFmtId="41" fontId="9" fillId="0" borderId="3" xfId="16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41" fontId="9" fillId="0" borderId="4" xfId="16" applyNumberFormat="1" applyFont="1" applyBorder="1"/>
    <xf numFmtId="41" fontId="26" fillId="0" borderId="0" xfId="0" applyNumberFormat="1" applyFont="1"/>
    <xf numFmtId="37" fontId="18" fillId="0" borderId="3" xfId="13" applyNumberFormat="1" applyFont="1" applyBorder="1" applyAlignment="1">
      <alignment horizontal="center"/>
    </xf>
    <xf numFmtId="169" fontId="9" fillId="0" borderId="3" xfId="0" applyNumberFormat="1" applyFont="1" applyBorder="1" applyAlignment="1">
      <alignment horizontal="center"/>
    </xf>
    <xf numFmtId="169" fontId="9" fillId="0" borderId="3" xfId="11" applyNumberFormat="1" applyFont="1" applyBorder="1" applyAlignment="1">
      <alignment horizontal="center"/>
    </xf>
    <xf numFmtId="171" fontId="9" fillId="0" borderId="3" xfId="5" applyNumberFormat="1" applyFont="1" applyBorder="1" applyAlignment="1">
      <alignment horizontal="center"/>
    </xf>
  </cellXfs>
  <cellStyles count="18">
    <cellStyle name="Comma" xfId="1" builtinId="3"/>
    <cellStyle name="Comma 2" xfId="2" xr:uid="{93EC4F5C-C035-4332-B1BB-F236092C2E1B}"/>
    <cellStyle name="comma zerodec" xfId="3" xr:uid="{DBCDCD21-47A8-4ADA-8EC9-6EEEB1DC9CE9}"/>
    <cellStyle name="Currency1" xfId="4" xr:uid="{AF6B4E42-8A75-48D2-9AFC-95DAD53691C8}"/>
    <cellStyle name="Custom - Style8" xfId="5" xr:uid="{2E4F3C41-61F0-4A4D-963C-C60F07C11E66}"/>
    <cellStyle name="Dollar (zero dec)" xfId="6" xr:uid="{DF98B398-49A7-4C7F-8DFC-7681292D8839}"/>
    <cellStyle name="Grey" xfId="7" xr:uid="{D997865E-5D67-41AE-B4FC-FCA7A3F6E54E}"/>
    <cellStyle name="Input [yellow]" xfId="8" xr:uid="{032869D8-6A71-4AA2-B636-9FB55227281C}"/>
    <cellStyle name="no dec" xfId="9" xr:uid="{3D7206D3-3C0F-40CE-9960-2B069BAD74D0}"/>
    <cellStyle name="Normal" xfId="0" builtinId="0"/>
    <cellStyle name="Normal - Style1" xfId="10" xr:uid="{F9B99276-E8B7-4A3C-85D6-B6E855340CF3}"/>
    <cellStyle name="Normal 2" xfId="11" xr:uid="{F1D19157-9951-46F9-B07E-35D5421FF6B4}"/>
    <cellStyle name="Normal 7 2" xfId="17" xr:uid="{11633DD6-8954-4BCC-8FA5-0A4AB04DB1EB}"/>
    <cellStyle name="Normal_ABC Company" xfId="12" xr:uid="{258D5023-B57D-41EF-AA71-7A879A1F65C3}"/>
    <cellStyle name="Normal_Samart Corp" xfId="13" xr:uid="{63587D14-8479-4373-857E-E057B720F561}"/>
    <cellStyle name="Percent [2]" xfId="14" xr:uid="{BDF27B09-6DE0-443C-9C7B-17C5974833C3}"/>
    <cellStyle name="Quantity" xfId="15" xr:uid="{FE4BA3B5-78D4-4710-B174-C5F6B03D07C5}"/>
    <cellStyle name="ปกติ_งบ _ Cash แมวสี่ตัว" xfId="16" xr:uid="{C9229F32-ED01-40EA-8798-171AD7DE826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864" name="Line 1">
          <a:extLst>
            <a:ext uri="{FF2B5EF4-FFF2-40B4-BE49-F238E27FC236}">
              <a16:creationId xmlns:a16="http://schemas.microsoft.com/office/drawing/2014/main" id="{2F38EA2A-13FF-387E-51F9-5201B2C8A4DF}"/>
            </a:ext>
          </a:extLst>
        </xdr:cNvPr>
        <xdr:cNvSpPr>
          <a:spLocks noChangeShapeType="1"/>
        </xdr:cNvSpPr>
      </xdr:nvSpPr>
      <xdr:spPr bwMode="auto">
        <a:xfrm>
          <a:off x="2240280" y="274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865" name="Line 2">
          <a:extLst>
            <a:ext uri="{FF2B5EF4-FFF2-40B4-BE49-F238E27FC236}">
              <a16:creationId xmlns:a16="http://schemas.microsoft.com/office/drawing/2014/main" id="{BCCCF78F-B0CA-CEAE-8200-EC0BF0CB4F1E}"/>
            </a:ext>
          </a:extLst>
        </xdr:cNvPr>
        <xdr:cNvSpPr>
          <a:spLocks noChangeShapeType="1"/>
        </xdr:cNvSpPr>
      </xdr:nvSpPr>
      <xdr:spPr bwMode="auto">
        <a:xfrm>
          <a:off x="2240280" y="274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866" name="Line 3">
          <a:extLst>
            <a:ext uri="{FF2B5EF4-FFF2-40B4-BE49-F238E27FC236}">
              <a16:creationId xmlns:a16="http://schemas.microsoft.com/office/drawing/2014/main" id="{D6A978A8-ACC0-E31C-2567-E7F38CDE23CE}"/>
            </a:ext>
          </a:extLst>
        </xdr:cNvPr>
        <xdr:cNvSpPr>
          <a:spLocks noChangeShapeType="1"/>
        </xdr:cNvSpPr>
      </xdr:nvSpPr>
      <xdr:spPr bwMode="auto">
        <a:xfrm>
          <a:off x="2240280" y="274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867" name="Line 4">
          <a:extLst>
            <a:ext uri="{FF2B5EF4-FFF2-40B4-BE49-F238E27FC236}">
              <a16:creationId xmlns:a16="http://schemas.microsoft.com/office/drawing/2014/main" id="{1DA5392F-8D72-93F7-38ED-FB29A5C34E9A}"/>
            </a:ext>
          </a:extLst>
        </xdr:cNvPr>
        <xdr:cNvSpPr>
          <a:spLocks noChangeShapeType="1"/>
        </xdr:cNvSpPr>
      </xdr:nvSpPr>
      <xdr:spPr bwMode="auto">
        <a:xfrm>
          <a:off x="2240280" y="274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5868" name="Line 1">
          <a:extLst>
            <a:ext uri="{FF2B5EF4-FFF2-40B4-BE49-F238E27FC236}">
              <a16:creationId xmlns:a16="http://schemas.microsoft.com/office/drawing/2014/main" id="{63302DD0-9A15-FAE1-83D5-532542E02A0E}"/>
            </a:ext>
          </a:extLst>
        </xdr:cNvPr>
        <xdr:cNvSpPr>
          <a:spLocks noChangeShapeType="1"/>
        </xdr:cNvSpPr>
      </xdr:nvSpPr>
      <xdr:spPr bwMode="auto">
        <a:xfrm>
          <a:off x="22402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5869" name="Line 2">
          <a:extLst>
            <a:ext uri="{FF2B5EF4-FFF2-40B4-BE49-F238E27FC236}">
              <a16:creationId xmlns:a16="http://schemas.microsoft.com/office/drawing/2014/main" id="{EDD8A483-0628-36FF-7FB9-85BAC52DC7F2}"/>
            </a:ext>
          </a:extLst>
        </xdr:cNvPr>
        <xdr:cNvSpPr>
          <a:spLocks noChangeShapeType="1"/>
        </xdr:cNvSpPr>
      </xdr:nvSpPr>
      <xdr:spPr bwMode="auto">
        <a:xfrm>
          <a:off x="22402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5870" name="Line 3">
          <a:extLst>
            <a:ext uri="{FF2B5EF4-FFF2-40B4-BE49-F238E27FC236}">
              <a16:creationId xmlns:a16="http://schemas.microsoft.com/office/drawing/2014/main" id="{411FF4DD-4000-AE90-4A39-76290ED013C9}"/>
            </a:ext>
          </a:extLst>
        </xdr:cNvPr>
        <xdr:cNvSpPr>
          <a:spLocks noChangeShapeType="1"/>
        </xdr:cNvSpPr>
      </xdr:nvSpPr>
      <xdr:spPr bwMode="auto">
        <a:xfrm>
          <a:off x="22402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5871" name="Line 4">
          <a:extLst>
            <a:ext uri="{FF2B5EF4-FFF2-40B4-BE49-F238E27FC236}">
              <a16:creationId xmlns:a16="http://schemas.microsoft.com/office/drawing/2014/main" id="{1573CA86-B9FE-E102-220C-FBD73F64FDC0}"/>
            </a:ext>
          </a:extLst>
        </xdr:cNvPr>
        <xdr:cNvSpPr>
          <a:spLocks noChangeShapeType="1"/>
        </xdr:cNvSpPr>
      </xdr:nvSpPr>
      <xdr:spPr bwMode="auto">
        <a:xfrm>
          <a:off x="22402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56</xdr:row>
      <xdr:rowOff>0</xdr:rowOff>
    </xdr:from>
    <xdr:to>
      <xdr:col>1</xdr:col>
      <xdr:colOff>0</xdr:colOff>
      <xdr:row>56</xdr:row>
      <xdr:rowOff>0</xdr:rowOff>
    </xdr:to>
    <xdr:sp macro="" textlink="">
      <xdr:nvSpPr>
        <xdr:cNvPr id="35872" name="Line 1">
          <a:extLst>
            <a:ext uri="{FF2B5EF4-FFF2-40B4-BE49-F238E27FC236}">
              <a16:creationId xmlns:a16="http://schemas.microsoft.com/office/drawing/2014/main" id="{66AF6A2C-FC08-EC66-861B-4B96AA9393B4}"/>
            </a:ext>
          </a:extLst>
        </xdr:cNvPr>
        <xdr:cNvSpPr>
          <a:spLocks noChangeShapeType="1"/>
        </xdr:cNvSpPr>
      </xdr:nvSpPr>
      <xdr:spPr bwMode="auto">
        <a:xfrm>
          <a:off x="2240280" y="156362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56</xdr:row>
      <xdr:rowOff>0</xdr:rowOff>
    </xdr:from>
    <xdr:to>
      <xdr:col>1</xdr:col>
      <xdr:colOff>0</xdr:colOff>
      <xdr:row>56</xdr:row>
      <xdr:rowOff>0</xdr:rowOff>
    </xdr:to>
    <xdr:sp macro="" textlink="">
      <xdr:nvSpPr>
        <xdr:cNvPr id="35873" name="Line 2">
          <a:extLst>
            <a:ext uri="{FF2B5EF4-FFF2-40B4-BE49-F238E27FC236}">
              <a16:creationId xmlns:a16="http://schemas.microsoft.com/office/drawing/2014/main" id="{EB4A3291-FB1A-1806-5A03-65B4EA17D653}"/>
            </a:ext>
          </a:extLst>
        </xdr:cNvPr>
        <xdr:cNvSpPr>
          <a:spLocks noChangeShapeType="1"/>
        </xdr:cNvSpPr>
      </xdr:nvSpPr>
      <xdr:spPr bwMode="auto">
        <a:xfrm>
          <a:off x="2240280" y="156362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56</xdr:row>
      <xdr:rowOff>0</xdr:rowOff>
    </xdr:from>
    <xdr:to>
      <xdr:col>1</xdr:col>
      <xdr:colOff>0</xdr:colOff>
      <xdr:row>56</xdr:row>
      <xdr:rowOff>0</xdr:rowOff>
    </xdr:to>
    <xdr:sp macro="" textlink="">
      <xdr:nvSpPr>
        <xdr:cNvPr id="35874" name="Line 3">
          <a:extLst>
            <a:ext uri="{FF2B5EF4-FFF2-40B4-BE49-F238E27FC236}">
              <a16:creationId xmlns:a16="http://schemas.microsoft.com/office/drawing/2014/main" id="{37F019DF-4615-5A61-9BEC-7D23C1D37057}"/>
            </a:ext>
          </a:extLst>
        </xdr:cNvPr>
        <xdr:cNvSpPr>
          <a:spLocks noChangeShapeType="1"/>
        </xdr:cNvSpPr>
      </xdr:nvSpPr>
      <xdr:spPr bwMode="auto">
        <a:xfrm>
          <a:off x="2240280" y="156362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56</xdr:row>
      <xdr:rowOff>0</xdr:rowOff>
    </xdr:from>
    <xdr:to>
      <xdr:col>1</xdr:col>
      <xdr:colOff>0</xdr:colOff>
      <xdr:row>56</xdr:row>
      <xdr:rowOff>0</xdr:rowOff>
    </xdr:to>
    <xdr:sp macro="" textlink="">
      <xdr:nvSpPr>
        <xdr:cNvPr id="35875" name="Line 4">
          <a:extLst>
            <a:ext uri="{FF2B5EF4-FFF2-40B4-BE49-F238E27FC236}">
              <a16:creationId xmlns:a16="http://schemas.microsoft.com/office/drawing/2014/main" id="{D5D36869-3B28-FD83-CE7B-386711AB7C93}"/>
            </a:ext>
          </a:extLst>
        </xdr:cNvPr>
        <xdr:cNvSpPr>
          <a:spLocks noChangeShapeType="1"/>
        </xdr:cNvSpPr>
      </xdr:nvSpPr>
      <xdr:spPr bwMode="auto">
        <a:xfrm>
          <a:off x="2240280" y="156362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36872" name="Line 1">
          <a:extLst>
            <a:ext uri="{FF2B5EF4-FFF2-40B4-BE49-F238E27FC236}">
              <a16:creationId xmlns:a16="http://schemas.microsoft.com/office/drawing/2014/main" id="{2BAEAB8A-DAE2-92BB-B7A7-67FE02F56FFB}"/>
            </a:ext>
          </a:extLst>
        </xdr:cNvPr>
        <xdr:cNvSpPr>
          <a:spLocks noChangeShapeType="1"/>
        </xdr:cNvSpPr>
      </xdr:nvSpPr>
      <xdr:spPr bwMode="auto">
        <a:xfrm>
          <a:off x="210312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36873" name="Line 2">
          <a:extLst>
            <a:ext uri="{FF2B5EF4-FFF2-40B4-BE49-F238E27FC236}">
              <a16:creationId xmlns:a16="http://schemas.microsoft.com/office/drawing/2014/main" id="{2744010A-C828-209F-F86A-6307104355B0}"/>
            </a:ext>
          </a:extLst>
        </xdr:cNvPr>
        <xdr:cNvSpPr>
          <a:spLocks noChangeShapeType="1"/>
        </xdr:cNvSpPr>
      </xdr:nvSpPr>
      <xdr:spPr bwMode="auto">
        <a:xfrm>
          <a:off x="210312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36874" name="Line 3">
          <a:extLst>
            <a:ext uri="{FF2B5EF4-FFF2-40B4-BE49-F238E27FC236}">
              <a16:creationId xmlns:a16="http://schemas.microsoft.com/office/drawing/2014/main" id="{C96CE303-A5D3-AFB4-2354-8A93C3425366}"/>
            </a:ext>
          </a:extLst>
        </xdr:cNvPr>
        <xdr:cNvSpPr>
          <a:spLocks noChangeShapeType="1"/>
        </xdr:cNvSpPr>
      </xdr:nvSpPr>
      <xdr:spPr bwMode="auto">
        <a:xfrm>
          <a:off x="210312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36875" name="Line 4">
          <a:extLst>
            <a:ext uri="{FF2B5EF4-FFF2-40B4-BE49-F238E27FC236}">
              <a16:creationId xmlns:a16="http://schemas.microsoft.com/office/drawing/2014/main" id="{323D19F3-3584-46AE-AF4E-40E42EBFD1EA}"/>
            </a:ext>
          </a:extLst>
        </xdr:cNvPr>
        <xdr:cNvSpPr>
          <a:spLocks noChangeShapeType="1"/>
        </xdr:cNvSpPr>
      </xdr:nvSpPr>
      <xdr:spPr bwMode="auto">
        <a:xfrm>
          <a:off x="210312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02E26-B13E-4DA3-8FE0-99BC0B159287}">
  <sheetPr codeName="Sheet1"/>
  <dimension ref="A1:M89"/>
  <sheetViews>
    <sheetView showGridLines="0" tabSelected="1" view="pageBreakPreview" zoomScale="85" zoomScaleNormal="130" zoomScaleSheetLayoutView="85" workbookViewId="0">
      <selection activeCell="A4" sqref="A4"/>
    </sheetView>
  </sheetViews>
  <sheetFormatPr defaultColWidth="10.7109375" defaultRowHeight="21.95" customHeight="1"/>
  <cols>
    <col min="1" max="1" width="32.7109375" style="117" customWidth="1"/>
    <col min="2" max="2" width="1.7109375" style="7" customWidth="1"/>
    <col min="3" max="3" width="6.7109375" style="116" customWidth="1"/>
    <col min="4" max="4" width="1.7109375" style="117" customWidth="1"/>
    <col min="5" max="5" width="12.7109375" style="116" customWidth="1"/>
    <col min="6" max="6" width="1.7109375" style="116" customWidth="1"/>
    <col min="7" max="7" width="12.7109375" style="116" customWidth="1"/>
    <col min="8" max="8" width="1.7109375" style="117" customWidth="1"/>
    <col min="9" max="9" width="12.7109375" style="116" customWidth="1"/>
    <col min="10" max="10" width="1.7109375" style="117" customWidth="1"/>
    <col min="11" max="11" width="12.7109375" style="116" customWidth="1"/>
    <col min="12" max="12" width="1.7109375" style="117" customWidth="1"/>
    <col min="13" max="16384" width="10.7109375" style="117"/>
  </cols>
  <sheetData>
    <row r="1" spans="1:12" ht="21.95" customHeight="1">
      <c r="A1" s="6" t="s">
        <v>86</v>
      </c>
    </row>
    <row r="2" spans="1:12" ht="21.95" customHeight="1">
      <c r="A2" s="6" t="s">
        <v>123</v>
      </c>
      <c r="C2" s="8"/>
      <c r="D2" s="9"/>
      <c r="E2" s="8"/>
      <c r="F2" s="8"/>
      <c r="G2" s="8"/>
      <c r="H2" s="9"/>
      <c r="I2" s="8"/>
      <c r="J2" s="9"/>
      <c r="K2" s="8"/>
    </row>
    <row r="3" spans="1:12" ht="21.95" customHeight="1">
      <c r="A3" s="6" t="s">
        <v>184</v>
      </c>
      <c r="C3" s="8"/>
      <c r="D3" s="9"/>
      <c r="E3" s="8"/>
      <c r="F3" s="8"/>
      <c r="G3" s="8"/>
      <c r="H3" s="9"/>
      <c r="I3" s="8"/>
      <c r="J3" s="9"/>
      <c r="K3" s="8"/>
    </row>
    <row r="4" spans="1:12" s="14" customFormat="1" ht="21.95" customHeight="1">
      <c r="A4" s="10"/>
      <c r="B4" s="11"/>
      <c r="C4" s="12"/>
      <c r="D4" s="10"/>
      <c r="E4" s="12"/>
      <c r="F4" s="12"/>
      <c r="G4" s="12"/>
      <c r="H4" s="10"/>
      <c r="I4" s="13"/>
      <c r="K4" s="15" t="s">
        <v>47</v>
      </c>
    </row>
    <row r="5" spans="1:12" ht="21.95" customHeight="1">
      <c r="E5" s="189" t="s">
        <v>0</v>
      </c>
      <c r="F5" s="189"/>
      <c r="G5" s="189"/>
      <c r="I5" s="189" t="s">
        <v>25</v>
      </c>
      <c r="J5" s="189"/>
      <c r="K5" s="189"/>
      <c r="L5" s="118"/>
    </row>
    <row r="6" spans="1:12" s="119" customFormat="1" ht="21.95" customHeight="1">
      <c r="A6" s="16"/>
      <c r="B6" s="17"/>
      <c r="C6" s="18" t="s">
        <v>1</v>
      </c>
      <c r="E6" s="19" t="s">
        <v>185</v>
      </c>
      <c r="F6" s="20"/>
      <c r="G6" s="19" t="s">
        <v>141</v>
      </c>
      <c r="H6" s="20"/>
      <c r="I6" s="19" t="s">
        <v>185</v>
      </c>
      <c r="J6" s="20"/>
      <c r="K6" s="19" t="s">
        <v>141</v>
      </c>
    </row>
    <row r="7" spans="1:12" s="119" customFormat="1" ht="21.95" customHeight="1">
      <c r="A7" s="16"/>
      <c r="B7" s="17"/>
      <c r="C7" s="18"/>
      <c r="E7" s="21" t="s">
        <v>59</v>
      </c>
      <c r="F7" s="20"/>
      <c r="G7" s="21" t="s">
        <v>61</v>
      </c>
      <c r="H7" s="20"/>
      <c r="I7" s="21" t="s">
        <v>59</v>
      </c>
      <c r="J7" s="20"/>
      <c r="K7" s="21" t="s">
        <v>61</v>
      </c>
    </row>
    <row r="8" spans="1:12" s="119" customFormat="1" ht="21.95" customHeight="1">
      <c r="A8" s="16"/>
      <c r="B8" s="17"/>
      <c r="C8" s="18"/>
      <c r="E8" s="21" t="s">
        <v>60</v>
      </c>
      <c r="F8" s="20"/>
      <c r="G8" s="21"/>
      <c r="H8" s="20"/>
      <c r="I8" s="21" t="s">
        <v>60</v>
      </c>
      <c r="J8" s="20"/>
      <c r="K8" s="21"/>
    </row>
    <row r="9" spans="1:12" ht="21.95" customHeight="1">
      <c r="A9" s="6" t="s">
        <v>26</v>
      </c>
      <c r="B9" s="22"/>
      <c r="C9" s="22"/>
      <c r="E9" s="23"/>
      <c r="F9" s="24"/>
      <c r="G9" s="23"/>
      <c r="H9" s="25"/>
      <c r="I9" s="23"/>
      <c r="J9" s="24"/>
      <c r="K9" s="23"/>
    </row>
    <row r="10" spans="1:12" ht="21.95" customHeight="1">
      <c r="A10" s="120" t="s">
        <v>2</v>
      </c>
      <c r="C10" s="7"/>
      <c r="E10" s="121"/>
      <c r="F10" s="121"/>
      <c r="G10" s="121"/>
      <c r="H10" s="121"/>
      <c r="I10" s="121"/>
      <c r="J10" s="121"/>
      <c r="K10" s="121"/>
    </row>
    <row r="11" spans="1:12" ht="21.95" customHeight="1">
      <c r="A11" s="26" t="s">
        <v>27</v>
      </c>
      <c r="C11" s="7"/>
      <c r="E11" s="27">
        <v>666209</v>
      </c>
      <c r="F11" s="27"/>
      <c r="G11" s="122">
        <v>768454</v>
      </c>
      <c r="H11" s="122"/>
      <c r="I11" s="122">
        <v>56806</v>
      </c>
      <c r="J11" s="122"/>
      <c r="K11" s="122">
        <v>308803</v>
      </c>
      <c r="L11" s="27"/>
    </row>
    <row r="12" spans="1:12" ht="21.95" customHeight="1">
      <c r="A12" s="123" t="s">
        <v>143</v>
      </c>
      <c r="C12" s="7">
        <v>3</v>
      </c>
      <c r="E12" s="27">
        <v>148300</v>
      </c>
      <c r="F12" s="27"/>
      <c r="G12" s="122">
        <v>196387</v>
      </c>
      <c r="H12" s="122"/>
      <c r="I12" s="122">
        <v>19285</v>
      </c>
      <c r="J12" s="122"/>
      <c r="K12" s="122">
        <v>18476</v>
      </c>
      <c r="L12" s="27"/>
    </row>
    <row r="13" spans="1:12" ht="21.95" customHeight="1">
      <c r="A13" s="123" t="s">
        <v>142</v>
      </c>
      <c r="C13" s="7"/>
      <c r="E13" s="27">
        <v>71058</v>
      </c>
      <c r="F13" s="27"/>
      <c r="G13" s="122">
        <v>74774</v>
      </c>
      <c r="H13" s="122"/>
      <c r="I13" s="122">
        <v>0</v>
      </c>
      <c r="J13" s="122"/>
      <c r="K13" s="122">
        <v>0</v>
      </c>
      <c r="L13" s="27"/>
    </row>
    <row r="14" spans="1:12" ht="21.95" customHeight="1">
      <c r="A14" s="26" t="s">
        <v>28</v>
      </c>
      <c r="C14" s="7">
        <v>4</v>
      </c>
      <c r="E14" s="122">
        <v>60188</v>
      </c>
      <c r="F14" s="27"/>
      <c r="G14" s="122">
        <v>68374</v>
      </c>
      <c r="H14" s="122"/>
      <c r="I14" s="122">
        <v>11866</v>
      </c>
      <c r="J14" s="122"/>
      <c r="K14" s="122">
        <v>11589</v>
      </c>
      <c r="L14" s="27"/>
    </row>
    <row r="15" spans="1:12" ht="21.95" customHeight="1">
      <c r="A15" s="120" t="s">
        <v>3</v>
      </c>
      <c r="C15" s="7"/>
      <c r="E15" s="28">
        <f>SUM(E11:E14)</f>
        <v>945755</v>
      </c>
      <c r="F15" s="27"/>
      <c r="G15" s="29">
        <f>SUM(G11:G14)</f>
        <v>1107989</v>
      </c>
      <c r="H15" s="30"/>
      <c r="I15" s="29">
        <f>SUM(I11:I14)</f>
        <v>87957</v>
      </c>
      <c r="J15" s="30"/>
      <c r="K15" s="29">
        <f>SUM(K11:K14)</f>
        <v>338868</v>
      </c>
    </row>
    <row r="16" spans="1:12" ht="21.95" customHeight="1">
      <c r="A16" s="120" t="s">
        <v>14</v>
      </c>
      <c r="B16" s="22"/>
      <c r="C16" s="22"/>
      <c r="E16" s="23"/>
      <c r="F16" s="24"/>
      <c r="G16" s="30"/>
      <c r="H16" s="30"/>
      <c r="I16" s="30"/>
      <c r="J16" s="30"/>
      <c r="K16" s="30"/>
    </row>
    <row r="17" spans="1:12" ht="21.95" customHeight="1">
      <c r="A17" s="26" t="s">
        <v>51</v>
      </c>
      <c r="B17" s="31"/>
      <c r="C17" s="7">
        <v>5</v>
      </c>
      <c r="E17" s="32">
        <v>0</v>
      </c>
      <c r="F17" s="32"/>
      <c r="G17" s="122">
        <v>0</v>
      </c>
      <c r="H17" s="122"/>
      <c r="I17" s="122">
        <v>1843217</v>
      </c>
      <c r="J17" s="122"/>
      <c r="K17" s="122">
        <v>1939580</v>
      </c>
      <c r="L17" s="27"/>
    </row>
    <row r="18" spans="1:12" ht="21.95" customHeight="1">
      <c r="A18" s="26" t="s">
        <v>194</v>
      </c>
      <c r="B18" s="31"/>
      <c r="C18" s="7">
        <v>2</v>
      </c>
      <c r="E18" s="32">
        <v>0</v>
      </c>
      <c r="F18" s="32"/>
      <c r="G18" s="122">
        <v>0</v>
      </c>
      <c r="H18" s="122"/>
      <c r="I18" s="122">
        <v>646</v>
      </c>
      <c r="J18" s="122"/>
      <c r="K18" s="122">
        <v>0</v>
      </c>
      <c r="L18" s="27"/>
    </row>
    <row r="19" spans="1:12" ht="21.95" customHeight="1">
      <c r="A19" s="26" t="s">
        <v>69</v>
      </c>
      <c r="B19" s="31"/>
      <c r="C19" s="7"/>
      <c r="E19" s="32">
        <v>16005</v>
      </c>
      <c r="F19" s="32"/>
      <c r="G19" s="122">
        <v>18635</v>
      </c>
      <c r="H19" s="122"/>
      <c r="I19" s="122">
        <v>136</v>
      </c>
      <c r="J19" s="122"/>
      <c r="K19" s="122">
        <v>124</v>
      </c>
      <c r="L19" s="27"/>
    </row>
    <row r="20" spans="1:12" ht="21.95" customHeight="1">
      <c r="A20" s="124" t="s">
        <v>92</v>
      </c>
      <c r="B20" s="31"/>
      <c r="C20" s="7"/>
      <c r="E20" s="32">
        <v>428</v>
      </c>
      <c r="F20" s="32"/>
      <c r="G20" s="122">
        <v>524</v>
      </c>
      <c r="H20" s="122"/>
      <c r="I20" s="122">
        <v>428</v>
      </c>
      <c r="J20" s="122"/>
      <c r="K20" s="122">
        <v>524</v>
      </c>
      <c r="L20" s="27"/>
    </row>
    <row r="21" spans="1:12" ht="21.95" customHeight="1">
      <c r="A21" s="124" t="s">
        <v>52</v>
      </c>
      <c r="C21" s="7">
        <v>6</v>
      </c>
      <c r="E21" s="116">
        <v>1200412</v>
      </c>
      <c r="F21" s="27"/>
      <c r="G21" s="122">
        <v>1050820</v>
      </c>
      <c r="H21" s="122"/>
      <c r="I21" s="122">
        <v>0</v>
      </c>
      <c r="J21" s="122"/>
      <c r="K21" s="122">
        <v>0</v>
      </c>
    </row>
    <row r="22" spans="1:12" ht="21.95" customHeight="1">
      <c r="A22" s="124" t="s">
        <v>87</v>
      </c>
      <c r="C22" s="7"/>
      <c r="E22" s="125">
        <v>100</v>
      </c>
      <c r="F22" s="27"/>
      <c r="G22" s="122">
        <v>100</v>
      </c>
      <c r="H22" s="122"/>
      <c r="I22" s="122">
        <v>100</v>
      </c>
      <c r="J22" s="122"/>
      <c r="K22" s="122">
        <v>100</v>
      </c>
    </row>
    <row r="23" spans="1:12" ht="21.95" customHeight="1">
      <c r="A23" s="120" t="s">
        <v>15</v>
      </c>
      <c r="E23" s="33">
        <f>SUM(E17:E22)</f>
        <v>1216945</v>
      </c>
      <c r="F23" s="27"/>
      <c r="G23" s="29">
        <f>SUM(G17:G22)</f>
        <v>1070079</v>
      </c>
      <c r="H23" s="30"/>
      <c r="I23" s="29">
        <f>SUM(I17:I22)</f>
        <v>1844527</v>
      </c>
      <c r="J23" s="126"/>
      <c r="K23" s="29">
        <f>SUM(K17:K22)</f>
        <v>1940328</v>
      </c>
    </row>
    <row r="24" spans="1:12" ht="21.95" customHeight="1" thickBot="1">
      <c r="A24" s="120" t="s">
        <v>5</v>
      </c>
      <c r="E24" s="34">
        <f>SUM(E15+E23)</f>
        <v>2162700</v>
      </c>
      <c r="F24" s="27"/>
      <c r="G24" s="34">
        <f>SUM(G15+G23)</f>
        <v>2178068</v>
      </c>
      <c r="H24" s="27"/>
      <c r="I24" s="34">
        <f>SUM(I15+I23)</f>
        <v>1932484</v>
      </c>
      <c r="J24" s="27"/>
      <c r="K24" s="34">
        <f>SUM(K15+K23)</f>
        <v>2279196</v>
      </c>
      <c r="L24" s="27"/>
    </row>
    <row r="25" spans="1:12" ht="21.95" customHeight="1" thickTop="1">
      <c r="D25" s="124"/>
      <c r="H25" s="124"/>
      <c r="J25" s="124"/>
    </row>
    <row r="26" spans="1:12" ht="21.95" customHeight="1">
      <c r="A26" s="117" t="s">
        <v>4</v>
      </c>
    </row>
    <row r="27" spans="1:12" ht="21.95" customHeight="1">
      <c r="A27" s="6" t="s">
        <v>86</v>
      </c>
    </row>
    <row r="28" spans="1:12" ht="21.95" customHeight="1">
      <c r="A28" s="6" t="s">
        <v>124</v>
      </c>
      <c r="B28" s="35"/>
      <c r="C28" s="36"/>
      <c r="D28" s="37"/>
      <c r="E28" s="8"/>
      <c r="F28" s="8"/>
      <c r="G28" s="8"/>
      <c r="H28" s="9"/>
      <c r="I28" s="36"/>
      <c r="J28" s="37"/>
      <c r="K28" s="36"/>
    </row>
    <row r="29" spans="1:12" ht="21.95" customHeight="1">
      <c r="A29" s="6" t="s">
        <v>184</v>
      </c>
      <c r="C29" s="8"/>
      <c r="D29" s="9"/>
      <c r="E29" s="8"/>
      <c r="F29" s="8"/>
      <c r="G29" s="8"/>
      <c r="H29" s="9"/>
      <c r="I29" s="8"/>
      <c r="J29" s="9"/>
      <c r="K29" s="8"/>
    </row>
    <row r="30" spans="1:12" s="14" customFormat="1" ht="21.95" customHeight="1">
      <c r="A30" s="10"/>
      <c r="B30" s="11"/>
      <c r="C30" s="12"/>
      <c r="D30" s="10"/>
      <c r="E30" s="12"/>
      <c r="F30" s="12"/>
      <c r="G30" s="12"/>
      <c r="H30" s="10"/>
      <c r="I30" s="13"/>
      <c r="K30" s="15" t="s">
        <v>47</v>
      </c>
    </row>
    <row r="31" spans="1:12" ht="21.95" customHeight="1">
      <c r="E31" s="189" t="s">
        <v>0</v>
      </c>
      <c r="F31" s="189"/>
      <c r="G31" s="189"/>
      <c r="I31" s="189" t="s">
        <v>25</v>
      </c>
      <c r="J31" s="189"/>
      <c r="K31" s="189"/>
      <c r="L31" s="118"/>
    </row>
    <row r="32" spans="1:12" s="119" customFormat="1" ht="21.95" customHeight="1">
      <c r="A32" s="16"/>
      <c r="B32" s="17"/>
      <c r="C32" s="18" t="s">
        <v>1</v>
      </c>
      <c r="E32" s="19" t="s">
        <v>185</v>
      </c>
      <c r="F32" s="20"/>
      <c r="G32" s="19" t="s">
        <v>141</v>
      </c>
      <c r="H32" s="20"/>
      <c r="I32" s="19" t="s">
        <v>185</v>
      </c>
      <c r="J32" s="20"/>
      <c r="K32" s="19" t="s">
        <v>141</v>
      </c>
    </row>
    <row r="33" spans="1:12" s="119" customFormat="1" ht="21.95" customHeight="1">
      <c r="A33" s="16"/>
      <c r="B33" s="17"/>
      <c r="C33" s="18"/>
      <c r="E33" s="21" t="s">
        <v>59</v>
      </c>
      <c r="F33" s="20"/>
      <c r="G33" s="21" t="s">
        <v>61</v>
      </c>
      <c r="H33" s="20"/>
      <c r="I33" s="21" t="s">
        <v>59</v>
      </c>
      <c r="J33" s="20"/>
      <c r="K33" s="21" t="s">
        <v>61</v>
      </c>
    </row>
    <row r="34" spans="1:12" s="119" customFormat="1" ht="21.95" customHeight="1">
      <c r="A34" s="16"/>
      <c r="B34" s="17"/>
      <c r="C34" s="18"/>
      <c r="E34" s="21" t="s">
        <v>60</v>
      </c>
      <c r="F34" s="20"/>
      <c r="G34" s="21"/>
      <c r="H34" s="20"/>
      <c r="I34" s="21" t="s">
        <v>60</v>
      </c>
      <c r="J34" s="20"/>
      <c r="K34" s="21"/>
    </row>
    <row r="35" spans="1:12" ht="21.95" customHeight="1">
      <c r="A35" s="120" t="s">
        <v>29</v>
      </c>
    </row>
    <row r="36" spans="1:12" ht="21.95" customHeight="1">
      <c r="A36" s="120" t="s">
        <v>6</v>
      </c>
    </row>
    <row r="37" spans="1:12" ht="21.95" customHeight="1">
      <c r="A37" s="123" t="s">
        <v>144</v>
      </c>
      <c r="C37" s="7">
        <v>7</v>
      </c>
      <c r="E37" s="32">
        <v>239880</v>
      </c>
      <c r="F37" s="121"/>
      <c r="G37" s="122">
        <v>232747</v>
      </c>
      <c r="H37" s="122"/>
      <c r="I37" s="122">
        <v>5212</v>
      </c>
      <c r="J37" s="122"/>
      <c r="K37" s="122">
        <v>8245</v>
      </c>
      <c r="L37" s="121"/>
    </row>
    <row r="38" spans="1:12" ht="21.95" customHeight="1">
      <c r="A38" s="117" t="s">
        <v>94</v>
      </c>
      <c r="C38" s="7"/>
      <c r="E38" s="32"/>
      <c r="F38" s="121"/>
      <c r="G38" s="122"/>
      <c r="H38" s="122"/>
      <c r="I38" s="122"/>
      <c r="J38" s="122"/>
      <c r="K38" s="122"/>
      <c r="L38" s="121"/>
    </row>
    <row r="39" spans="1:12" ht="21.95" customHeight="1">
      <c r="A39" s="117" t="s">
        <v>93</v>
      </c>
      <c r="C39" s="7"/>
      <c r="E39" s="32">
        <v>94</v>
      </c>
      <c r="F39" s="121"/>
      <c r="G39" s="122">
        <v>77</v>
      </c>
      <c r="H39" s="122"/>
      <c r="I39" s="122">
        <v>94</v>
      </c>
      <c r="J39" s="122"/>
      <c r="K39" s="122">
        <v>77</v>
      </c>
      <c r="L39" s="121"/>
    </row>
    <row r="40" spans="1:12" ht="21.95" customHeight="1">
      <c r="A40" s="123" t="s">
        <v>145</v>
      </c>
      <c r="C40" s="7"/>
      <c r="E40" s="32">
        <v>97175</v>
      </c>
      <c r="F40" s="121"/>
      <c r="G40" s="122">
        <v>109809</v>
      </c>
      <c r="H40" s="122"/>
      <c r="I40" s="122">
        <v>0</v>
      </c>
      <c r="J40" s="122"/>
      <c r="K40" s="122">
        <v>0</v>
      </c>
      <c r="L40" s="121"/>
    </row>
    <row r="41" spans="1:12" ht="21.95" customHeight="1">
      <c r="A41" s="117" t="s">
        <v>102</v>
      </c>
      <c r="C41" s="7"/>
      <c r="E41" s="32">
        <v>12872</v>
      </c>
      <c r="F41" s="121"/>
      <c r="G41" s="122">
        <v>13545</v>
      </c>
      <c r="H41" s="122"/>
      <c r="I41" s="122">
        <v>0</v>
      </c>
      <c r="J41" s="122"/>
      <c r="K41" s="122">
        <v>0</v>
      </c>
      <c r="L41" s="121"/>
    </row>
    <row r="42" spans="1:12" ht="21.95" customHeight="1">
      <c r="A42" s="117" t="s">
        <v>33</v>
      </c>
      <c r="C42" s="7"/>
      <c r="E42" s="32">
        <v>16715</v>
      </c>
      <c r="F42" s="121"/>
      <c r="G42" s="122">
        <v>12517</v>
      </c>
      <c r="H42" s="122"/>
      <c r="I42" s="122">
        <v>10945</v>
      </c>
      <c r="J42" s="122"/>
      <c r="K42" s="122">
        <v>7642</v>
      </c>
      <c r="L42" s="121"/>
    </row>
    <row r="43" spans="1:12" ht="21.95" customHeight="1">
      <c r="A43" s="120" t="s">
        <v>7</v>
      </c>
      <c r="C43" s="7"/>
      <c r="E43" s="28">
        <f>SUM(E37:E42)</f>
        <v>366736</v>
      </c>
      <c r="F43" s="27"/>
      <c r="G43" s="28">
        <f>SUM(G37:G42)</f>
        <v>368695</v>
      </c>
      <c r="H43" s="27"/>
      <c r="I43" s="28">
        <f>SUM(I37:I42)</f>
        <v>16251</v>
      </c>
      <c r="J43" s="27"/>
      <c r="K43" s="28">
        <f>SUM(K37:K42)</f>
        <v>15964</v>
      </c>
    </row>
    <row r="44" spans="1:12" ht="21.95" customHeight="1">
      <c r="A44" s="120" t="s">
        <v>16</v>
      </c>
      <c r="C44" s="7"/>
      <c r="E44" s="27"/>
      <c r="F44" s="27"/>
      <c r="G44" s="27"/>
      <c r="H44" s="27"/>
      <c r="I44" s="27"/>
      <c r="J44" s="27"/>
      <c r="K44" s="27"/>
    </row>
    <row r="45" spans="1:12" ht="21.95" customHeight="1">
      <c r="A45" s="117" t="s">
        <v>96</v>
      </c>
      <c r="C45" s="7"/>
      <c r="E45" s="121"/>
      <c r="F45" s="121"/>
      <c r="G45" s="38"/>
      <c r="H45" s="38"/>
      <c r="I45" s="38"/>
      <c r="J45" s="126"/>
      <c r="K45" s="38"/>
      <c r="L45" s="121"/>
    </row>
    <row r="46" spans="1:12" ht="21.95" customHeight="1">
      <c r="A46" s="117" t="s">
        <v>95</v>
      </c>
      <c r="C46" s="7"/>
      <c r="E46" s="121">
        <v>447</v>
      </c>
      <c r="F46" s="121"/>
      <c r="G46" s="38">
        <v>519</v>
      </c>
      <c r="H46" s="38"/>
      <c r="I46" s="38">
        <v>447</v>
      </c>
      <c r="J46" s="38"/>
      <c r="K46" s="38">
        <v>519</v>
      </c>
      <c r="L46" s="121"/>
    </row>
    <row r="47" spans="1:12" ht="21.95" customHeight="1">
      <c r="A47" s="123" t="s">
        <v>154</v>
      </c>
      <c r="C47" s="7"/>
      <c r="E47" s="121"/>
      <c r="F47" s="121"/>
      <c r="G47" s="38"/>
      <c r="H47" s="38"/>
      <c r="I47" s="38"/>
      <c r="J47" s="38"/>
      <c r="K47" s="38"/>
      <c r="L47" s="121"/>
    </row>
    <row r="48" spans="1:12" ht="21.95" customHeight="1">
      <c r="A48" s="123" t="s">
        <v>155</v>
      </c>
      <c r="C48" s="7">
        <v>8</v>
      </c>
      <c r="E48" s="27">
        <v>435320</v>
      </c>
      <c r="F48" s="121"/>
      <c r="G48" s="38">
        <v>180451</v>
      </c>
      <c r="H48" s="38"/>
      <c r="I48" s="38">
        <v>0</v>
      </c>
      <c r="J48" s="38"/>
      <c r="K48" s="38">
        <v>0</v>
      </c>
      <c r="L48" s="121"/>
    </row>
    <row r="49" spans="1:12" ht="21.95" customHeight="1">
      <c r="A49" s="117" t="s">
        <v>55</v>
      </c>
      <c r="C49" s="117"/>
      <c r="E49" s="27">
        <v>75259</v>
      </c>
      <c r="F49" s="27"/>
      <c r="G49" s="38">
        <v>79003</v>
      </c>
      <c r="H49" s="38"/>
      <c r="I49" s="38">
        <v>0</v>
      </c>
      <c r="J49" s="38"/>
      <c r="K49" s="38">
        <v>0</v>
      </c>
      <c r="L49" s="27"/>
    </row>
    <row r="50" spans="1:12" ht="21.95" customHeight="1">
      <c r="A50" s="123" t="s">
        <v>148</v>
      </c>
      <c r="C50" s="7"/>
      <c r="E50" s="39"/>
      <c r="F50" s="121"/>
      <c r="G50" s="38"/>
      <c r="H50" s="38"/>
      <c r="I50" s="38"/>
      <c r="J50" s="38"/>
      <c r="K50" s="38"/>
      <c r="L50" s="121"/>
    </row>
    <row r="51" spans="1:12" ht="21.95" customHeight="1">
      <c r="A51" s="123" t="s">
        <v>149</v>
      </c>
      <c r="C51" s="7"/>
      <c r="E51" s="40">
        <v>23133</v>
      </c>
      <c r="F51" s="121"/>
      <c r="G51" s="41">
        <v>23946</v>
      </c>
      <c r="H51" s="38"/>
      <c r="I51" s="41">
        <v>12446</v>
      </c>
      <c r="J51" s="38"/>
      <c r="K51" s="41">
        <v>11947</v>
      </c>
      <c r="L51" s="121"/>
    </row>
    <row r="52" spans="1:12" ht="21.95" customHeight="1">
      <c r="A52" s="120" t="s">
        <v>17</v>
      </c>
      <c r="C52" s="117"/>
      <c r="E52" s="33">
        <f>SUM(E45:E51)</f>
        <v>534159</v>
      </c>
      <c r="F52" s="27"/>
      <c r="G52" s="33">
        <f>SUM(G45:G51)</f>
        <v>283919</v>
      </c>
      <c r="H52" s="27"/>
      <c r="I52" s="33">
        <f>SUM(I45:I51)</f>
        <v>12893</v>
      </c>
      <c r="J52" s="42"/>
      <c r="K52" s="33">
        <f>SUM(K45:K51)</f>
        <v>12466</v>
      </c>
    </row>
    <row r="53" spans="1:12" ht="21.95" customHeight="1">
      <c r="A53" s="120" t="s">
        <v>8</v>
      </c>
      <c r="C53" s="117"/>
      <c r="E53" s="127">
        <f>SUM(E43,E52)</f>
        <v>900895</v>
      </c>
      <c r="F53" s="121"/>
      <c r="G53" s="127">
        <f>SUM(G43,G52)</f>
        <v>652614</v>
      </c>
      <c r="H53" s="121"/>
      <c r="I53" s="127">
        <f>SUM(I43,I52)</f>
        <v>29144</v>
      </c>
      <c r="J53" s="121"/>
      <c r="K53" s="127">
        <f>SUM(K43,K52)</f>
        <v>28430</v>
      </c>
    </row>
    <row r="54" spans="1:12" ht="21.95" customHeight="1">
      <c r="A54" s="120"/>
      <c r="C54" s="117"/>
      <c r="E54" s="121"/>
      <c r="F54" s="121"/>
      <c r="G54" s="121"/>
      <c r="H54" s="121"/>
      <c r="I54" s="121"/>
      <c r="J54" s="121"/>
      <c r="K54" s="121"/>
    </row>
    <row r="55" spans="1:12" ht="21.95" customHeight="1">
      <c r="A55" s="117" t="s">
        <v>4</v>
      </c>
    </row>
    <row r="56" spans="1:12" ht="21.95" customHeight="1">
      <c r="A56" s="6" t="s">
        <v>86</v>
      </c>
    </row>
    <row r="57" spans="1:12" ht="21.95" customHeight="1">
      <c r="A57" s="6" t="s">
        <v>124</v>
      </c>
      <c r="B57" s="35"/>
      <c r="C57" s="36"/>
      <c r="D57" s="37"/>
      <c r="E57" s="8"/>
      <c r="F57" s="8"/>
      <c r="G57" s="8"/>
      <c r="H57" s="9"/>
      <c r="I57" s="36"/>
      <c r="J57" s="37"/>
      <c r="K57" s="36"/>
    </row>
    <row r="58" spans="1:12" ht="21.95" customHeight="1">
      <c r="A58" s="6" t="s">
        <v>184</v>
      </c>
      <c r="C58" s="8"/>
      <c r="D58" s="9"/>
      <c r="E58" s="8"/>
      <c r="F58" s="8"/>
      <c r="G58" s="8"/>
      <c r="H58" s="9"/>
      <c r="I58" s="8"/>
      <c r="J58" s="9"/>
      <c r="K58" s="8"/>
    </row>
    <row r="59" spans="1:12" s="14" customFormat="1" ht="21.95" customHeight="1">
      <c r="A59" s="10"/>
      <c r="B59" s="11"/>
      <c r="C59" s="12"/>
      <c r="D59" s="10"/>
      <c r="E59" s="12"/>
      <c r="F59" s="12"/>
      <c r="G59" s="12"/>
      <c r="H59" s="10"/>
      <c r="I59" s="13"/>
      <c r="K59" s="15" t="s">
        <v>47</v>
      </c>
    </row>
    <row r="60" spans="1:12" ht="21.95" customHeight="1">
      <c r="E60" s="189" t="s">
        <v>0</v>
      </c>
      <c r="F60" s="189"/>
      <c r="G60" s="189"/>
      <c r="I60" s="189" t="s">
        <v>25</v>
      </c>
      <c r="J60" s="189"/>
      <c r="K60" s="189"/>
      <c r="L60" s="118"/>
    </row>
    <row r="61" spans="1:12" s="119" customFormat="1" ht="21.95" customHeight="1">
      <c r="A61" s="16"/>
      <c r="B61" s="17"/>
      <c r="C61" s="18"/>
      <c r="E61" s="19" t="s">
        <v>185</v>
      </c>
      <c r="F61" s="20"/>
      <c r="G61" s="19" t="s">
        <v>141</v>
      </c>
      <c r="H61" s="20"/>
      <c r="I61" s="19" t="s">
        <v>185</v>
      </c>
      <c r="J61" s="20"/>
      <c r="K61" s="19" t="s">
        <v>141</v>
      </c>
    </row>
    <row r="62" spans="1:12" s="119" customFormat="1" ht="21.95" customHeight="1">
      <c r="A62" s="16"/>
      <c r="B62" s="17"/>
      <c r="C62" s="18"/>
      <c r="E62" s="21" t="s">
        <v>59</v>
      </c>
      <c r="F62" s="20"/>
      <c r="G62" s="21" t="s">
        <v>61</v>
      </c>
      <c r="H62" s="20"/>
      <c r="I62" s="21" t="s">
        <v>59</v>
      </c>
      <c r="J62" s="20"/>
      <c r="K62" s="21" t="s">
        <v>61</v>
      </c>
    </row>
    <row r="63" spans="1:12" s="119" customFormat="1" ht="21.95" customHeight="1">
      <c r="A63" s="16"/>
      <c r="B63" s="17"/>
      <c r="C63" s="18"/>
      <c r="E63" s="21" t="s">
        <v>60</v>
      </c>
      <c r="F63" s="20"/>
      <c r="G63" s="21"/>
      <c r="H63" s="20"/>
      <c r="I63" s="21" t="s">
        <v>60</v>
      </c>
      <c r="J63" s="20"/>
      <c r="K63" s="21"/>
    </row>
    <row r="64" spans="1:12" ht="21.95" customHeight="1">
      <c r="A64" s="120" t="s">
        <v>30</v>
      </c>
      <c r="B64" s="22"/>
      <c r="C64" s="23"/>
      <c r="D64" s="24"/>
      <c r="E64" s="23"/>
      <c r="F64" s="23"/>
      <c r="G64" s="23"/>
      <c r="H64" s="25"/>
      <c r="I64" s="23"/>
      <c r="J64" s="24"/>
      <c r="K64" s="23"/>
    </row>
    <row r="65" spans="1:12" ht="21.95" customHeight="1">
      <c r="A65" s="120" t="s">
        <v>9</v>
      </c>
    </row>
    <row r="66" spans="1:12" ht="21.95" customHeight="1">
      <c r="A66" s="117" t="s">
        <v>34</v>
      </c>
      <c r="C66" s="7"/>
      <c r="D66" s="121"/>
      <c r="E66" s="121"/>
      <c r="F66" s="121"/>
      <c r="G66" s="121"/>
      <c r="H66" s="121"/>
      <c r="I66" s="121"/>
      <c r="J66" s="121"/>
      <c r="K66" s="121"/>
    </row>
    <row r="67" spans="1:12" ht="21.95" customHeight="1">
      <c r="A67" s="117" t="s">
        <v>35</v>
      </c>
      <c r="C67" s="117"/>
      <c r="D67" s="121"/>
      <c r="E67" s="121"/>
      <c r="F67" s="121"/>
      <c r="G67" s="121"/>
      <c r="H67" s="121"/>
      <c r="I67" s="121"/>
      <c r="J67" s="121"/>
      <c r="K67" s="121"/>
    </row>
    <row r="68" spans="1:12" ht="21.95" customHeight="1" thickBot="1">
      <c r="A68" s="117" t="s">
        <v>88</v>
      </c>
      <c r="C68" s="7"/>
      <c r="E68" s="128">
        <v>320000</v>
      </c>
      <c r="F68" s="121"/>
      <c r="G68" s="128">
        <v>320000</v>
      </c>
      <c r="H68" s="121"/>
      <c r="I68" s="128">
        <v>320000</v>
      </c>
      <c r="J68" s="121"/>
      <c r="K68" s="128">
        <v>320000</v>
      </c>
    </row>
    <row r="69" spans="1:12" ht="21.95" customHeight="1" thickTop="1">
      <c r="A69" s="117" t="s">
        <v>70</v>
      </c>
      <c r="C69" s="7"/>
      <c r="E69" s="121"/>
      <c r="F69" s="121"/>
      <c r="G69" s="121"/>
      <c r="H69" s="121"/>
      <c r="I69" s="121"/>
      <c r="J69" s="121"/>
      <c r="K69" s="121"/>
    </row>
    <row r="70" spans="1:12" ht="21.95" customHeight="1">
      <c r="A70" s="117" t="s">
        <v>88</v>
      </c>
      <c r="C70" s="7"/>
      <c r="E70" s="121">
        <f>'CE-Consolidated'!F23</f>
        <v>320000</v>
      </c>
      <c r="F70" s="121"/>
      <c r="G70" s="121">
        <f>'CE-Consolidated'!F17</f>
        <v>320000</v>
      </c>
      <c r="H70" s="121"/>
      <c r="I70" s="121">
        <f>'CE-separate'!E23</f>
        <v>320000</v>
      </c>
      <c r="J70" s="121"/>
      <c r="K70" s="121">
        <f>'CE-separate'!E17</f>
        <v>320000</v>
      </c>
      <c r="L70" s="121"/>
    </row>
    <row r="71" spans="1:12" ht="21.95" customHeight="1">
      <c r="A71" s="117" t="s">
        <v>122</v>
      </c>
      <c r="C71" s="7"/>
      <c r="E71" s="121">
        <f>'CE-Consolidated'!H23</f>
        <v>1162720</v>
      </c>
      <c r="F71" s="121"/>
      <c r="G71" s="121">
        <f>'CE-Consolidated'!H17</f>
        <v>1162720</v>
      </c>
      <c r="H71" s="121"/>
      <c r="I71" s="121">
        <f>'CE-separate'!G23</f>
        <v>1162720</v>
      </c>
      <c r="J71" s="121"/>
      <c r="K71" s="121">
        <f>'CE-separate'!G17</f>
        <v>1162720</v>
      </c>
      <c r="L71" s="121"/>
    </row>
    <row r="72" spans="1:12" ht="21.95" customHeight="1">
      <c r="A72" s="117" t="s">
        <v>75</v>
      </c>
      <c r="C72" s="7"/>
      <c r="E72" s="121">
        <f>'CE-Consolidated'!J23</f>
        <v>-23314</v>
      </c>
      <c r="F72" s="121"/>
      <c r="G72" s="121">
        <f>'CE-Consolidated'!J17</f>
        <v>-23314</v>
      </c>
      <c r="H72" s="121"/>
      <c r="I72" s="121">
        <v>0</v>
      </c>
      <c r="J72" s="121"/>
      <c r="K72" s="121">
        <v>0</v>
      </c>
      <c r="L72" s="121"/>
    </row>
    <row r="73" spans="1:12" ht="21.95" customHeight="1">
      <c r="A73" s="117" t="s">
        <v>24</v>
      </c>
      <c r="C73" s="43"/>
      <c r="E73" s="121"/>
      <c r="F73" s="121"/>
      <c r="G73" s="121"/>
      <c r="H73" s="121"/>
      <c r="I73" s="121"/>
      <c r="J73" s="121"/>
      <c r="K73" s="121"/>
      <c r="L73" s="121"/>
    </row>
    <row r="74" spans="1:12" ht="21.95" customHeight="1">
      <c r="A74" s="117" t="s">
        <v>177</v>
      </c>
      <c r="C74" s="43"/>
      <c r="E74" s="121"/>
      <c r="F74" s="121"/>
      <c r="G74" s="121"/>
      <c r="H74" s="121"/>
      <c r="I74" s="121"/>
      <c r="J74" s="121"/>
      <c r="K74" s="121"/>
      <c r="L74" s="121"/>
    </row>
    <row r="75" spans="1:12" ht="21.95" customHeight="1">
      <c r="A75" s="117" t="s">
        <v>178</v>
      </c>
      <c r="C75" s="43"/>
      <c r="E75" s="121">
        <f>'CE-Consolidated'!L23</f>
        <v>32000</v>
      </c>
      <c r="F75" s="121"/>
      <c r="G75" s="121">
        <f>'CE-Consolidated'!L17</f>
        <v>32000</v>
      </c>
      <c r="H75" s="121"/>
      <c r="I75" s="121">
        <f>'CE-separate'!I23</f>
        <v>32000</v>
      </c>
      <c r="J75" s="121"/>
      <c r="K75" s="121">
        <f>'CE-separate'!I17</f>
        <v>32000</v>
      </c>
      <c r="L75" s="121"/>
    </row>
    <row r="76" spans="1:12" ht="21.95" customHeight="1">
      <c r="A76" s="117" t="s">
        <v>179</v>
      </c>
      <c r="C76" s="44">
        <v>9</v>
      </c>
      <c r="E76" s="121">
        <f>'CE-Consolidated'!N23</f>
        <v>16833</v>
      </c>
      <c r="F76" s="121"/>
      <c r="G76" s="121">
        <v>0</v>
      </c>
      <c r="H76" s="121"/>
      <c r="I76" s="121">
        <f>'CE-separate'!K23</f>
        <v>16833</v>
      </c>
      <c r="J76" s="121"/>
      <c r="K76" s="121">
        <v>0</v>
      </c>
      <c r="L76" s="121"/>
    </row>
    <row r="77" spans="1:12" ht="21.95" customHeight="1">
      <c r="A77" s="117" t="s">
        <v>196</v>
      </c>
      <c r="C77" s="7"/>
      <c r="E77" s="121">
        <f>'CE-Consolidated'!P23</f>
        <v>-102345</v>
      </c>
      <c r="F77" s="121"/>
      <c r="G77" s="121">
        <f>'CE-Consolidated'!P17</f>
        <v>90090</v>
      </c>
      <c r="H77" s="121"/>
      <c r="I77" s="121">
        <f>'CE-separate'!M23</f>
        <v>546875</v>
      </c>
      <c r="J77" s="121"/>
      <c r="K77" s="32">
        <f>'CE-separate'!M17</f>
        <v>788361</v>
      </c>
      <c r="L77" s="32"/>
    </row>
    <row r="78" spans="1:12" ht="21.95" customHeight="1">
      <c r="A78" s="117" t="s">
        <v>170</v>
      </c>
      <c r="C78" s="7">
        <v>9</v>
      </c>
      <c r="E78" s="121">
        <f>'CE-Consolidated'!R23</f>
        <v>-16833</v>
      </c>
      <c r="F78" s="121"/>
      <c r="G78" s="121">
        <v>0</v>
      </c>
      <c r="H78" s="121"/>
      <c r="I78" s="121">
        <f>'CE-separate'!O23</f>
        <v>-16833</v>
      </c>
      <c r="J78" s="121"/>
      <c r="K78" s="32">
        <f>'CE-separate'!O17</f>
        <v>0</v>
      </c>
      <c r="L78" s="32"/>
    </row>
    <row r="79" spans="1:12" ht="21.95" customHeight="1">
      <c r="A79" s="117" t="s">
        <v>48</v>
      </c>
      <c r="C79" s="7"/>
      <c r="E79" s="127">
        <f>'CE-Consolidated'!T23</f>
        <v>-127256</v>
      </c>
      <c r="F79" s="121"/>
      <c r="G79" s="127">
        <f>'CE-Consolidated'!T17</f>
        <v>-56042</v>
      </c>
      <c r="H79" s="121"/>
      <c r="I79" s="127">
        <f>'CE-separate'!Q23</f>
        <v>-158255</v>
      </c>
      <c r="J79" s="121"/>
      <c r="K79" s="127">
        <f>'CE-separate'!Q17</f>
        <v>-52315</v>
      </c>
      <c r="L79" s="32"/>
    </row>
    <row r="80" spans="1:12" ht="21.95" customHeight="1">
      <c r="A80" s="120" t="s">
        <v>23</v>
      </c>
      <c r="C80" s="7"/>
      <c r="E80" s="33">
        <f>SUM(E70:E79)</f>
        <v>1261805</v>
      </c>
      <c r="F80" s="121"/>
      <c r="G80" s="33">
        <f>SUM(G70:G79)</f>
        <v>1525454</v>
      </c>
      <c r="H80" s="121"/>
      <c r="I80" s="33">
        <f>SUM(I70:I79)</f>
        <v>1903340</v>
      </c>
      <c r="J80" s="121"/>
      <c r="K80" s="33">
        <f>SUM(K70:K79)</f>
        <v>2250766</v>
      </c>
      <c r="L80" s="121"/>
    </row>
    <row r="81" spans="1:13" ht="21.95" customHeight="1" thickBot="1">
      <c r="A81" s="120" t="s">
        <v>10</v>
      </c>
      <c r="C81" s="117"/>
      <c r="E81" s="128">
        <f>SUM(E53,E80)</f>
        <v>2162700</v>
      </c>
      <c r="F81" s="121"/>
      <c r="G81" s="128">
        <f>SUM(G53,G80)</f>
        <v>2178068</v>
      </c>
      <c r="H81" s="121"/>
      <c r="I81" s="128">
        <f>SUM(I53,I80)</f>
        <v>1932484</v>
      </c>
      <c r="J81" s="121"/>
      <c r="K81" s="128">
        <f>SUM(K53,K80)</f>
        <v>2279196</v>
      </c>
    </row>
    <row r="82" spans="1:13" ht="21.95" customHeight="1" thickTop="1">
      <c r="C82" s="117"/>
      <c r="E82" s="30">
        <f>SUM(E81-E24)</f>
        <v>0</v>
      </c>
      <c r="F82" s="121"/>
      <c r="G82" s="30">
        <f>SUM(G81-G24)</f>
        <v>0</v>
      </c>
      <c r="H82" s="121"/>
      <c r="I82" s="30">
        <f>SUM(I81-I24)</f>
        <v>0</v>
      </c>
      <c r="J82" s="121"/>
      <c r="K82" s="30">
        <f>SUM(K81-K24)</f>
        <v>0</v>
      </c>
      <c r="L82" s="121"/>
      <c r="M82" s="121"/>
    </row>
    <row r="83" spans="1:13" ht="21.95" customHeight="1">
      <c r="C83" s="117"/>
      <c r="E83" s="30"/>
      <c r="F83" s="121"/>
      <c r="G83" s="30"/>
      <c r="H83" s="121"/>
      <c r="I83" s="30"/>
      <c r="J83" s="121"/>
      <c r="K83" s="30"/>
      <c r="L83" s="121"/>
      <c r="M83" s="121"/>
    </row>
    <row r="84" spans="1:13" ht="21.95" customHeight="1">
      <c r="A84" s="117" t="s">
        <v>4</v>
      </c>
      <c r="C84" s="124"/>
      <c r="D84" s="124"/>
      <c r="E84" s="124"/>
      <c r="F84" s="124"/>
      <c r="G84" s="124"/>
      <c r="H84" s="124"/>
      <c r="I84" s="124"/>
      <c r="J84" s="124"/>
      <c r="K84" s="124"/>
    </row>
    <row r="85" spans="1:13" ht="21.95" customHeight="1">
      <c r="C85" s="124"/>
      <c r="D85" s="124"/>
      <c r="E85" s="124"/>
      <c r="F85" s="124"/>
      <c r="G85" s="124"/>
      <c r="H85" s="124"/>
      <c r="I85" s="124"/>
      <c r="J85" s="124"/>
      <c r="K85" s="124"/>
    </row>
    <row r="86" spans="1:13" ht="21.95" customHeight="1">
      <c r="A86" s="129"/>
    </row>
    <row r="88" spans="1:13" ht="21.95" customHeight="1">
      <c r="B88" s="117" t="s">
        <v>11</v>
      </c>
    </row>
    <row r="89" spans="1:13" ht="21.95" customHeight="1">
      <c r="A89" s="129"/>
    </row>
  </sheetData>
  <mergeCells count="6">
    <mergeCell ref="I31:K31"/>
    <mergeCell ref="I60:K60"/>
    <mergeCell ref="I5:K5"/>
    <mergeCell ref="E5:G5"/>
    <mergeCell ref="E31:G31"/>
    <mergeCell ref="E60:G60"/>
  </mergeCells>
  <printOptions horizontalCentered="1"/>
  <pageMargins left="0.98425196850393704" right="0.19685039370078741" top="0.78740157480314965" bottom="0.19685039370078741" header="0.19685039370078741" footer="0.19685039370078741"/>
  <pageSetup paperSize="9" scale="90" orientation="portrait" r:id="rId1"/>
  <rowBreaks count="2" manualBreakCount="2">
    <brk id="26" max="12" man="1"/>
    <brk id="55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1684E-2D6C-4CC6-AA8F-6F2892268B3B}">
  <sheetPr codeName="Sheet2"/>
  <dimension ref="A1:R123"/>
  <sheetViews>
    <sheetView showGridLines="0" view="pageBreakPreview" topLeftCell="A40" zoomScale="88" zoomScaleNormal="90" zoomScaleSheetLayoutView="100" workbookViewId="0">
      <selection activeCell="I50" sqref="I50"/>
    </sheetView>
  </sheetViews>
  <sheetFormatPr defaultColWidth="10.7109375" defaultRowHeight="21.95" customHeight="1"/>
  <cols>
    <col min="1" max="1" width="30.7109375" style="132" customWidth="1"/>
    <col min="2" max="2" width="8.7109375" style="132" customWidth="1"/>
    <col min="3" max="3" width="6.7109375" style="47" customWidth="1"/>
    <col min="4" max="4" width="1.7109375" style="47" customWidth="1"/>
    <col min="5" max="5" width="11.7109375" style="133" customWidth="1"/>
    <col min="6" max="6" width="1.7109375" style="132" customWidth="1"/>
    <col min="7" max="7" width="11.7109375" style="133" customWidth="1"/>
    <col min="8" max="8" width="1.7109375" style="132" customWidth="1"/>
    <col min="9" max="9" width="11.7109375" style="133" customWidth="1"/>
    <col min="10" max="10" width="1.7109375" style="132" customWidth="1"/>
    <col min="11" max="11" width="10.7109375" style="133" customWidth="1"/>
    <col min="12" max="12" width="1.7109375" style="49" customWidth="1"/>
    <col min="13" max="16384" width="10.7109375" style="132"/>
  </cols>
  <sheetData>
    <row r="1" spans="1:12" ht="21.95" customHeight="1">
      <c r="A1" s="150"/>
      <c r="K1" s="48" t="s">
        <v>46</v>
      </c>
    </row>
    <row r="2" spans="1:12" ht="21.95" customHeight="1">
      <c r="A2" s="46" t="s">
        <v>86</v>
      </c>
      <c r="K2" s="48"/>
    </row>
    <row r="3" spans="1:12" ht="21.95" customHeight="1">
      <c r="A3" s="46" t="s">
        <v>65</v>
      </c>
      <c r="B3" s="84"/>
      <c r="C3" s="85"/>
      <c r="D3" s="85"/>
      <c r="E3" s="86"/>
      <c r="F3" s="84"/>
      <c r="G3" s="86"/>
      <c r="H3" s="84"/>
      <c r="I3" s="86"/>
      <c r="J3" s="84"/>
      <c r="K3" s="86"/>
    </row>
    <row r="4" spans="1:12" ht="21.95" customHeight="1">
      <c r="A4" s="87" t="s">
        <v>186</v>
      </c>
      <c r="B4" s="84"/>
      <c r="C4" s="85"/>
      <c r="D4" s="85"/>
      <c r="E4" s="86"/>
      <c r="F4" s="84"/>
      <c r="G4" s="86"/>
      <c r="H4" s="84"/>
      <c r="I4" s="86"/>
      <c r="J4" s="84"/>
      <c r="K4" s="86"/>
    </row>
    <row r="5" spans="1:12" ht="21.95" customHeight="1">
      <c r="A5" s="84"/>
      <c r="B5" s="84"/>
      <c r="C5" s="85"/>
      <c r="D5" s="85"/>
      <c r="I5" s="49"/>
      <c r="K5" s="48" t="s">
        <v>118</v>
      </c>
      <c r="L5" s="48"/>
    </row>
    <row r="6" spans="1:12" ht="21.95" customHeight="1">
      <c r="E6" s="88"/>
      <c r="F6" s="89" t="s">
        <v>0</v>
      </c>
      <c r="G6" s="88"/>
      <c r="H6" s="90"/>
      <c r="I6" s="88"/>
      <c r="J6" s="89" t="s">
        <v>25</v>
      </c>
      <c r="K6" s="88"/>
    </row>
    <row r="7" spans="1:12" ht="21.95" customHeight="1">
      <c r="C7" s="55" t="s">
        <v>1</v>
      </c>
      <c r="D7" s="91"/>
      <c r="E7" s="56" t="s">
        <v>139</v>
      </c>
      <c r="F7" s="57"/>
      <c r="G7" s="57">
        <v>2567</v>
      </c>
      <c r="H7" s="92"/>
      <c r="I7" s="56" t="s">
        <v>139</v>
      </c>
      <c r="J7" s="57"/>
      <c r="K7" s="57">
        <v>2567</v>
      </c>
    </row>
    <row r="8" spans="1:12" ht="21.95" customHeight="1">
      <c r="A8" s="151" t="s">
        <v>36</v>
      </c>
      <c r="E8" s="93"/>
      <c r="G8" s="93"/>
      <c r="I8" s="94"/>
      <c r="K8" s="94"/>
    </row>
    <row r="9" spans="1:12" ht="21.95" customHeight="1">
      <c r="A9" s="132" t="s">
        <v>128</v>
      </c>
      <c r="C9" s="47">
        <v>10</v>
      </c>
      <c r="E9" s="93">
        <v>590038</v>
      </c>
      <c r="F9" s="134"/>
      <c r="G9" s="95">
        <v>434850</v>
      </c>
      <c r="H9" s="136"/>
      <c r="I9" s="95">
        <v>0</v>
      </c>
      <c r="J9" s="136"/>
      <c r="K9" s="95">
        <v>0</v>
      </c>
    </row>
    <row r="10" spans="1:12" ht="21.95" customHeight="1">
      <c r="A10" s="132" t="s">
        <v>108</v>
      </c>
      <c r="C10" s="47">
        <v>2</v>
      </c>
      <c r="E10" s="95">
        <v>0</v>
      </c>
      <c r="F10" s="134"/>
      <c r="G10" s="95">
        <v>0</v>
      </c>
      <c r="H10" s="136"/>
      <c r="I10" s="95">
        <v>129162</v>
      </c>
      <c r="J10" s="136"/>
      <c r="K10" s="95">
        <v>87016</v>
      </c>
    </row>
    <row r="11" spans="1:12" ht="21.95" customHeight="1">
      <c r="A11" s="132" t="s">
        <v>191</v>
      </c>
      <c r="E11" s="95">
        <v>0</v>
      </c>
      <c r="F11" s="134"/>
      <c r="G11" s="95">
        <v>847</v>
      </c>
      <c r="H11" s="136"/>
      <c r="I11" s="95">
        <v>0</v>
      </c>
      <c r="J11" s="136"/>
      <c r="K11" s="95">
        <v>0</v>
      </c>
    </row>
    <row r="12" spans="1:12" ht="21.95" customHeight="1">
      <c r="A12" s="132" t="s">
        <v>31</v>
      </c>
      <c r="E12" s="96">
        <v>1039</v>
      </c>
      <c r="F12" s="152"/>
      <c r="G12" s="96">
        <v>1122</v>
      </c>
      <c r="H12" s="152"/>
      <c r="I12" s="96">
        <v>6768</v>
      </c>
      <c r="J12" s="152"/>
      <c r="K12" s="96">
        <v>10184</v>
      </c>
    </row>
    <row r="13" spans="1:12" ht="21.95" customHeight="1">
      <c r="A13" s="151" t="s">
        <v>37</v>
      </c>
      <c r="E13" s="153">
        <f>SUM(E9:E12)</f>
        <v>591077</v>
      </c>
      <c r="F13" s="152"/>
      <c r="G13" s="153">
        <f>SUM(G9:G12)</f>
        <v>436819</v>
      </c>
      <c r="H13" s="152"/>
      <c r="I13" s="153">
        <f>SUM(I9:I12)</f>
        <v>135930</v>
      </c>
      <c r="J13" s="152"/>
      <c r="K13" s="153">
        <f>SUM(K9:K12)</f>
        <v>97200</v>
      </c>
    </row>
    <row r="14" spans="1:12" ht="21.95" customHeight="1">
      <c r="A14" s="151" t="s">
        <v>38</v>
      </c>
      <c r="E14" s="97"/>
      <c r="G14" s="98"/>
      <c r="H14" s="152"/>
      <c r="I14" s="98"/>
      <c r="J14" s="152"/>
      <c r="K14" s="98"/>
    </row>
    <row r="15" spans="1:12" ht="21.95" customHeight="1">
      <c r="A15" s="132" t="s">
        <v>103</v>
      </c>
      <c r="E15" s="152">
        <v>353489</v>
      </c>
      <c r="F15" s="152"/>
      <c r="G15" s="152">
        <v>205782</v>
      </c>
      <c r="H15" s="152"/>
      <c r="I15" s="152">
        <v>0</v>
      </c>
      <c r="J15" s="152"/>
      <c r="K15" s="152">
        <v>0</v>
      </c>
    </row>
    <row r="16" spans="1:12" ht="21.95" customHeight="1">
      <c r="A16" s="132" t="s">
        <v>80</v>
      </c>
      <c r="E16" s="152">
        <v>2268</v>
      </c>
      <c r="F16" s="152"/>
      <c r="G16" s="152">
        <v>2534</v>
      </c>
      <c r="H16" s="152"/>
      <c r="I16" s="152">
        <v>0</v>
      </c>
      <c r="J16" s="152"/>
      <c r="K16" s="152">
        <v>0</v>
      </c>
    </row>
    <row r="17" spans="1:11" ht="21.95" customHeight="1">
      <c r="A17" s="132" t="s">
        <v>42</v>
      </c>
      <c r="E17" s="152">
        <v>59327</v>
      </c>
      <c r="F17" s="152"/>
      <c r="G17" s="152">
        <v>60966</v>
      </c>
      <c r="H17" s="152"/>
      <c r="I17" s="152">
        <v>6560</v>
      </c>
      <c r="J17" s="152"/>
      <c r="K17" s="152">
        <v>6815</v>
      </c>
    </row>
    <row r="18" spans="1:11" ht="21.95" customHeight="1">
      <c r="A18" s="132" t="s">
        <v>71</v>
      </c>
      <c r="E18" s="152">
        <v>1725</v>
      </c>
      <c r="F18" s="152"/>
      <c r="G18" s="152">
        <v>0</v>
      </c>
      <c r="H18" s="152"/>
      <c r="I18" s="152">
        <v>1741</v>
      </c>
      <c r="J18" s="152"/>
      <c r="K18" s="152">
        <v>32</v>
      </c>
    </row>
    <row r="19" spans="1:11" ht="21.95" customHeight="1">
      <c r="A19" s="132" t="s">
        <v>45</v>
      </c>
      <c r="C19" s="99"/>
      <c r="E19" s="96">
        <v>13836</v>
      </c>
      <c r="F19" s="95"/>
      <c r="G19" s="96">
        <v>9889</v>
      </c>
      <c r="H19" s="95"/>
      <c r="I19" s="96">
        <v>13836</v>
      </c>
      <c r="J19" s="95"/>
      <c r="K19" s="96">
        <v>9889</v>
      </c>
    </row>
    <row r="20" spans="1:11" ht="21.95" customHeight="1">
      <c r="A20" s="151" t="s">
        <v>39</v>
      </c>
      <c r="E20" s="153">
        <f>SUM(E15:E19)</f>
        <v>430645</v>
      </c>
      <c r="F20" s="152"/>
      <c r="G20" s="153">
        <f>SUM(G15:G19)</f>
        <v>279171</v>
      </c>
      <c r="H20" s="152"/>
      <c r="I20" s="153">
        <f>SUM(I15:I19)</f>
        <v>22137</v>
      </c>
      <c r="J20" s="152"/>
      <c r="K20" s="153">
        <f>SUM(K15:K19)</f>
        <v>16736</v>
      </c>
    </row>
    <row r="21" spans="1:11" ht="21.95" customHeight="1">
      <c r="A21" s="46" t="s">
        <v>109</v>
      </c>
      <c r="B21" s="100"/>
      <c r="E21" s="152">
        <f>E13-E20</f>
        <v>160432</v>
      </c>
      <c r="F21" s="152"/>
      <c r="G21" s="152">
        <f>G13-G20</f>
        <v>157648</v>
      </c>
      <c r="H21" s="152"/>
      <c r="I21" s="152">
        <f>I13-I20</f>
        <v>113793</v>
      </c>
      <c r="J21" s="152"/>
      <c r="K21" s="152">
        <f>K13-K20</f>
        <v>80464</v>
      </c>
    </row>
    <row r="22" spans="1:11" ht="21.95" customHeight="1">
      <c r="A22" s="100" t="s">
        <v>101</v>
      </c>
      <c r="B22" s="100"/>
      <c r="E22" s="152">
        <v>4542</v>
      </c>
      <c r="F22" s="152"/>
      <c r="G22" s="152">
        <v>3041</v>
      </c>
      <c r="H22" s="152"/>
      <c r="I22" s="152">
        <v>665</v>
      </c>
      <c r="J22" s="152"/>
      <c r="K22" s="152">
        <v>1</v>
      </c>
    </row>
    <row r="23" spans="1:11" ht="21.95" customHeight="1">
      <c r="A23" s="100" t="s">
        <v>91</v>
      </c>
      <c r="B23" s="100"/>
      <c r="E23" s="152">
        <v>-917</v>
      </c>
      <c r="F23" s="152"/>
      <c r="G23" s="152">
        <v>-1577</v>
      </c>
      <c r="H23" s="152"/>
      <c r="I23" s="152">
        <v>-44</v>
      </c>
      <c r="J23" s="152"/>
      <c r="K23" s="152">
        <v>-98</v>
      </c>
    </row>
    <row r="24" spans="1:11" ht="21.95" customHeight="1">
      <c r="A24" s="100" t="s">
        <v>197</v>
      </c>
      <c r="B24" s="100"/>
      <c r="E24" s="153">
        <v>142</v>
      </c>
      <c r="F24" s="152"/>
      <c r="G24" s="153">
        <v>92</v>
      </c>
      <c r="H24" s="152"/>
      <c r="I24" s="153">
        <v>0</v>
      </c>
      <c r="J24" s="152"/>
      <c r="K24" s="153">
        <v>0</v>
      </c>
    </row>
    <row r="25" spans="1:11" ht="21.95" customHeight="1">
      <c r="A25" s="151" t="s">
        <v>129</v>
      </c>
      <c r="C25" s="99"/>
      <c r="E25" s="152">
        <f>SUM(E21:E24)</f>
        <v>164199</v>
      </c>
      <c r="F25" s="152"/>
      <c r="G25" s="152">
        <f>SUM(G21:G24)</f>
        <v>159204</v>
      </c>
      <c r="H25" s="152"/>
      <c r="I25" s="152">
        <f>SUM(I21:I24)</f>
        <v>114414</v>
      </c>
      <c r="J25" s="152"/>
      <c r="K25" s="152">
        <f>SUM(K21:K24)</f>
        <v>80367</v>
      </c>
    </row>
    <row r="26" spans="1:11" ht="21.95" customHeight="1">
      <c r="A26" s="132" t="s">
        <v>110</v>
      </c>
      <c r="C26" s="47">
        <v>11</v>
      </c>
      <c r="E26" s="153">
        <v>-36065</v>
      </c>
      <c r="F26" s="152"/>
      <c r="G26" s="153">
        <v>-33148</v>
      </c>
      <c r="H26" s="152"/>
      <c r="I26" s="153">
        <v>0</v>
      </c>
      <c r="J26" s="152"/>
      <c r="K26" s="153">
        <v>0</v>
      </c>
    </row>
    <row r="27" spans="1:11" ht="21.95" customHeight="1" thickBot="1">
      <c r="A27" s="151" t="s">
        <v>79</v>
      </c>
      <c r="E27" s="154">
        <f>SUM(E25:E26)</f>
        <v>128134</v>
      </c>
      <c r="F27" s="152"/>
      <c r="G27" s="154">
        <f>SUM(G25:G26)</f>
        <v>126056</v>
      </c>
      <c r="H27" s="152"/>
      <c r="I27" s="154">
        <f>SUM(I25:I26)</f>
        <v>114414</v>
      </c>
      <c r="J27" s="152"/>
      <c r="K27" s="154">
        <f>SUM(K25:K26)</f>
        <v>80367</v>
      </c>
    </row>
    <row r="28" spans="1:11" ht="21.95" customHeight="1" thickTop="1">
      <c r="E28" s="132"/>
      <c r="G28" s="132"/>
      <c r="I28" s="132"/>
      <c r="K28" s="132"/>
    </row>
    <row r="29" spans="1:11" s="131" customFormat="1" ht="21.95" customHeight="1">
      <c r="A29" s="137" t="s">
        <v>130</v>
      </c>
      <c r="C29" s="101"/>
      <c r="E29" s="45"/>
      <c r="G29" s="45"/>
      <c r="I29" s="45"/>
      <c r="K29" s="45"/>
    </row>
    <row r="30" spans="1:11" s="131" customFormat="1" ht="21.95" customHeight="1" thickBot="1">
      <c r="A30" s="130" t="s">
        <v>50</v>
      </c>
      <c r="C30" s="101"/>
      <c r="E30" s="102">
        <f>E27</f>
        <v>128134</v>
      </c>
      <c r="G30" s="102">
        <f>G27</f>
        <v>126056</v>
      </c>
      <c r="I30" s="102">
        <f>I27</f>
        <v>114414</v>
      </c>
      <c r="K30" s="102">
        <f>K27</f>
        <v>80367</v>
      </c>
    </row>
    <row r="31" spans="1:11" s="131" customFormat="1" ht="21.95" customHeight="1" thickTop="1">
      <c r="A31" s="130"/>
      <c r="C31" s="101"/>
      <c r="E31" s="45"/>
      <c r="G31" s="45"/>
      <c r="I31" s="45"/>
      <c r="K31" s="45"/>
    </row>
    <row r="32" spans="1:11" s="131" customFormat="1" ht="21.95" customHeight="1">
      <c r="A32" s="137" t="s">
        <v>85</v>
      </c>
      <c r="C32" s="101"/>
      <c r="E32" s="61"/>
      <c r="F32" s="61"/>
      <c r="G32" s="61"/>
      <c r="H32" s="61"/>
      <c r="I32" s="61"/>
      <c r="J32" s="61"/>
      <c r="K32" s="61"/>
    </row>
    <row r="33" spans="1:18" s="131" customFormat="1" ht="21.95" customHeight="1" thickBot="1">
      <c r="A33" s="59" t="s">
        <v>131</v>
      </c>
      <c r="B33" s="52"/>
      <c r="C33" s="101"/>
      <c r="E33" s="103">
        <v>0.20100000000000001</v>
      </c>
      <c r="F33" s="155"/>
      <c r="G33" s="103">
        <f>G27*1000/640000000</f>
        <v>0.19696250000000001</v>
      </c>
      <c r="H33" s="155"/>
      <c r="I33" s="103">
        <f>I27*1000/639872800</f>
        <v>0.17880741297332844</v>
      </c>
      <c r="J33" s="155"/>
      <c r="K33" s="103">
        <f>K27*1000/640000000</f>
        <v>0.1255734375</v>
      </c>
      <c r="M33" s="156"/>
    </row>
    <row r="34" spans="1:18" s="131" customFormat="1" ht="21.95" customHeight="1" thickTop="1">
      <c r="A34" s="59"/>
      <c r="B34" s="52"/>
      <c r="C34" s="101"/>
      <c r="E34" s="104"/>
      <c r="F34" s="155"/>
      <c r="G34" s="104"/>
      <c r="H34" s="155"/>
      <c r="I34" s="155"/>
      <c r="J34" s="104"/>
      <c r="K34" s="155"/>
    </row>
    <row r="35" spans="1:18" ht="21.95" customHeight="1">
      <c r="A35" s="59" t="s">
        <v>4</v>
      </c>
    </row>
    <row r="36" spans="1:18" ht="21.95" customHeight="1">
      <c r="A36" s="150"/>
      <c r="K36" s="48" t="s">
        <v>46</v>
      </c>
    </row>
    <row r="37" spans="1:18" ht="21.95" customHeight="1">
      <c r="A37" s="46" t="s">
        <v>86</v>
      </c>
      <c r="K37" s="48"/>
    </row>
    <row r="38" spans="1:18" ht="21.95" customHeight="1">
      <c r="A38" s="46" t="s">
        <v>49</v>
      </c>
      <c r="B38" s="84"/>
      <c r="C38" s="85"/>
      <c r="D38" s="85"/>
      <c r="E38" s="86"/>
      <c r="F38" s="84"/>
      <c r="G38" s="86"/>
      <c r="H38" s="84"/>
      <c r="I38" s="86"/>
      <c r="J38" s="84"/>
      <c r="K38" s="86"/>
    </row>
    <row r="39" spans="1:18" ht="21.95" customHeight="1">
      <c r="A39" s="87" t="s">
        <v>186</v>
      </c>
      <c r="B39" s="84"/>
      <c r="C39" s="85"/>
      <c r="D39" s="85"/>
      <c r="E39" s="86"/>
      <c r="F39" s="84"/>
      <c r="G39" s="86"/>
      <c r="H39" s="84"/>
      <c r="I39" s="86"/>
      <c r="J39" s="84"/>
      <c r="K39" s="86"/>
    </row>
    <row r="40" spans="1:18" ht="21.95" customHeight="1">
      <c r="A40" s="84"/>
      <c r="B40" s="84"/>
      <c r="C40" s="85"/>
      <c r="D40" s="85"/>
      <c r="I40" s="49"/>
      <c r="K40" s="48" t="s">
        <v>47</v>
      </c>
      <c r="L40" s="48"/>
    </row>
    <row r="41" spans="1:18" ht="21.95" customHeight="1">
      <c r="E41" s="88"/>
      <c r="F41" s="89" t="s">
        <v>0</v>
      </c>
      <c r="G41" s="88"/>
      <c r="H41" s="90"/>
      <c r="I41" s="88"/>
      <c r="J41" s="89" t="s">
        <v>25</v>
      </c>
      <c r="K41" s="88"/>
    </row>
    <row r="42" spans="1:18" ht="21.95" customHeight="1">
      <c r="C42" s="55"/>
      <c r="D42" s="91"/>
      <c r="E42" s="56" t="s">
        <v>139</v>
      </c>
      <c r="F42" s="57"/>
      <c r="G42" s="57">
        <v>2567</v>
      </c>
      <c r="H42" s="92"/>
      <c r="I42" s="56" t="s">
        <v>139</v>
      </c>
      <c r="J42" s="57"/>
      <c r="K42" s="57">
        <v>2567</v>
      </c>
    </row>
    <row r="43" spans="1:18" ht="21.95" customHeight="1">
      <c r="C43" s="55"/>
      <c r="D43" s="91"/>
      <c r="E43" s="56"/>
      <c r="F43" s="57"/>
      <c r="G43" s="57"/>
      <c r="H43" s="92"/>
      <c r="I43" s="56"/>
      <c r="J43" s="57"/>
      <c r="K43" s="57"/>
    </row>
    <row r="44" spans="1:18" ht="21.95" customHeight="1">
      <c r="A44" s="151" t="s">
        <v>79</v>
      </c>
      <c r="C44" s="55"/>
      <c r="D44" s="91"/>
      <c r="E44" s="105">
        <f>E27</f>
        <v>128134</v>
      </c>
      <c r="F44" s="106"/>
      <c r="G44" s="105">
        <f>G27</f>
        <v>126056</v>
      </c>
      <c r="H44" s="107"/>
      <c r="I44" s="105">
        <f>I27</f>
        <v>114414</v>
      </c>
      <c r="J44" s="106"/>
      <c r="K44" s="105">
        <f>K27</f>
        <v>80367</v>
      </c>
    </row>
    <row r="45" spans="1:18" ht="21.95" customHeight="1">
      <c r="A45" s="151"/>
      <c r="C45" s="55"/>
      <c r="D45" s="91"/>
      <c r="E45" s="108"/>
      <c r="F45" s="106"/>
      <c r="G45" s="108"/>
      <c r="H45" s="107"/>
      <c r="I45" s="108"/>
      <c r="J45" s="106"/>
      <c r="K45" s="108"/>
    </row>
    <row r="46" spans="1:18" ht="21.95" customHeight="1">
      <c r="A46" s="151" t="s">
        <v>53</v>
      </c>
      <c r="C46" s="55"/>
      <c r="D46" s="91"/>
      <c r="E46" s="108"/>
      <c r="F46" s="106"/>
      <c r="G46" s="108"/>
      <c r="H46" s="107"/>
      <c r="I46" s="108"/>
      <c r="J46" s="106"/>
      <c r="K46" s="108"/>
    </row>
    <row r="47" spans="1:18" s="97" customFormat="1" ht="21.95" customHeight="1">
      <c r="A47" s="157" t="s">
        <v>64</v>
      </c>
      <c r="B47" s="157"/>
      <c r="C47" s="91"/>
      <c r="D47" s="91"/>
      <c r="E47" s="109"/>
      <c r="F47" s="110"/>
      <c r="G47" s="109"/>
      <c r="H47" s="111"/>
      <c r="I47" s="109"/>
      <c r="J47" s="110"/>
      <c r="K47" s="109"/>
      <c r="M47" s="157"/>
      <c r="N47" s="157"/>
      <c r="O47" s="157"/>
      <c r="P47" s="157"/>
      <c r="Q47" s="157"/>
      <c r="R47" s="157"/>
    </row>
    <row r="48" spans="1:18" s="97" customFormat="1" ht="21.95" customHeight="1">
      <c r="A48" s="132" t="s">
        <v>81</v>
      </c>
      <c r="B48" s="157"/>
      <c r="C48" s="91"/>
      <c r="D48" s="91"/>
      <c r="E48" s="109"/>
      <c r="F48" s="110"/>
      <c r="G48" s="109"/>
      <c r="H48" s="110"/>
      <c r="I48" s="109"/>
      <c r="J48" s="111"/>
      <c r="K48" s="109"/>
      <c r="M48" s="157"/>
      <c r="N48" s="157"/>
      <c r="O48" s="157"/>
      <c r="P48" s="157"/>
      <c r="Q48" s="157"/>
      <c r="R48" s="157"/>
    </row>
    <row r="49" spans="1:18" s="130" customFormat="1" ht="21.95" customHeight="1">
      <c r="A49" s="132" t="s">
        <v>82</v>
      </c>
      <c r="B49" s="51"/>
      <c r="D49" s="51"/>
      <c r="E49" s="105">
        <v>-9491</v>
      </c>
      <c r="F49" s="112"/>
      <c r="G49" s="105">
        <v>-205542</v>
      </c>
      <c r="H49" s="112"/>
      <c r="I49" s="105">
        <v>-14711</v>
      </c>
      <c r="J49" s="112"/>
      <c r="K49" s="105">
        <v>-309739</v>
      </c>
      <c r="L49" s="113"/>
      <c r="M49" s="113"/>
      <c r="N49" s="113"/>
      <c r="O49" s="113"/>
      <c r="P49" s="113"/>
      <c r="Q49" s="113"/>
      <c r="R49" s="114"/>
    </row>
    <row r="50" spans="1:18" s="137" customFormat="1" ht="21.95" customHeight="1">
      <c r="A50" s="151" t="s">
        <v>64</v>
      </c>
      <c r="E50" s="158">
        <f>SUM(E48:E49)</f>
        <v>-9491</v>
      </c>
      <c r="F50" s="136"/>
      <c r="G50" s="158">
        <f>SUM(G48:G49)</f>
        <v>-205542</v>
      </c>
      <c r="H50" s="136"/>
      <c r="I50" s="158">
        <f>SUM(I48:I49)</f>
        <v>-14711</v>
      </c>
      <c r="J50" s="95"/>
      <c r="K50" s="158">
        <f>SUM(K48:K49)</f>
        <v>-309739</v>
      </c>
      <c r="L50" s="58"/>
      <c r="M50" s="58"/>
      <c r="N50" s="58"/>
      <c r="O50" s="58"/>
      <c r="P50" s="58"/>
      <c r="Q50" s="58"/>
    </row>
    <row r="51" spans="1:18" s="137" customFormat="1" ht="21.95" customHeight="1">
      <c r="A51" s="151" t="s">
        <v>132</v>
      </c>
      <c r="E51" s="159">
        <f>SUM(E50:E50)</f>
        <v>-9491</v>
      </c>
      <c r="F51" s="136"/>
      <c r="G51" s="159">
        <f>SUM(G50:G50)</f>
        <v>-205542</v>
      </c>
      <c r="H51" s="58"/>
      <c r="I51" s="159">
        <f>SUM(I50:I50)</f>
        <v>-14711</v>
      </c>
      <c r="J51" s="58"/>
      <c r="K51" s="159">
        <f>SUM(K50:K50)</f>
        <v>-309739</v>
      </c>
      <c r="L51" s="58"/>
      <c r="M51" s="58"/>
      <c r="N51" s="136"/>
      <c r="O51" s="58"/>
      <c r="P51" s="58"/>
      <c r="Q51" s="58"/>
    </row>
    <row r="52" spans="1:18" ht="21.95" customHeight="1">
      <c r="A52" s="151"/>
      <c r="E52" s="152"/>
      <c r="F52" s="152"/>
      <c r="G52" s="152"/>
      <c r="H52" s="152"/>
      <c r="I52" s="152"/>
      <c r="J52" s="108"/>
      <c r="K52" s="152"/>
    </row>
    <row r="53" spans="1:18" ht="21.95" customHeight="1" thickBot="1">
      <c r="A53" s="151" t="s">
        <v>198</v>
      </c>
      <c r="E53" s="160">
        <f>SUM(E44+E51)</f>
        <v>118643</v>
      </c>
      <c r="F53" s="152"/>
      <c r="G53" s="160">
        <f>SUM(G44+G51)</f>
        <v>-79486</v>
      </c>
      <c r="H53" s="152"/>
      <c r="I53" s="160">
        <f>SUM(I44+I51)</f>
        <v>99703</v>
      </c>
      <c r="J53" s="108"/>
      <c r="K53" s="160">
        <f>SUM(K44+K51)</f>
        <v>-229372</v>
      </c>
    </row>
    <row r="54" spans="1:18" ht="21.95" customHeight="1" thickTop="1">
      <c r="A54" s="151"/>
      <c r="E54" s="152"/>
      <c r="F54" s="152"/>
      <c r="G54" s="152"/>
      <c r="H54" s="152"/>
      <c r="I54" s="152"/>
      <c r="J54" s="108"/>
      <c r="K54" s="152"/>
    </row>
    <row r="55" spans="1:18" s="131" customFormat="1" ht="21.95" customHeight="1">
      <c r="A55" s="137" t="s">
        <v>199</v>
      </c>
      <c r="C55" s="101"/>
      <c r="E55" s="60"/>
      <c r="F55" s="136"/>
      <c r="G55" s="60"/>
      <c r="H55" s="136"/>
      <c r="I55" s="60"/>
      <c r="J55" s="60"/>
      <c r="K55" s="60"/>
    </row>
    <row r="56" spans="1:18" s="131" customFormat="1" ht="21.95" customHeight="1" thickBot="1">
      <c r="A56" s="130" t="s">
        <v>50</v>
      </c>
      <c r="C56" s="101"/>
      <c r="E56" s="115">
        <f>E53</f>
        <v>118643</v>
      </c>
      <c r="F56" s="155"/>
      <c r="G56" s="115">
        <f>G53</f>
        <v>-79486</v>
      </c>
      <c r="H56" s="155"/>
      <c r="I56" s="161">
        <f>I53</f>
        <v>99703</v>
      </c>
      <c r="J56" s="60"/>
      <c r="K56" s="161">
        <f>K53</f>
        <v>-229372</v>
      </c>
    </row>
    <row r="57" spans="1:18" s="131" customFormat="1" ht="21.95" customHeight="1" thickTop="1">
      <c r="A57" s="130"/>
      <c r="C57" s="101"/>
      <c r="E57" s="60"/>
      <c r="F57" s="136"/>
      <c r="G57" s="60"/>
      <c r="H57" s="136"/>
      <c r="I57" s="60"/>
      <c r="J57" s="60"/>
      <c r="K57" s="60"/>
    </row>
    <row r="58" spans="1:18" ht="21.95" customHeight="1">
      <c r="A58" s="132" t="s">
        <v>32</v>
      </c>
      <c r="I58" s="132"/>
      <c r="K58" s="132"/>
    </row>
    <row r="67" spans="1:12" ht="21.95" customHeight="1">
      <c r="A67" s="150"/>
      <c r="K67" s="48" t="s">
        <v>46</v>
      </c>
    </row>
    <row r="68" spans="1:12" ht="21.95" customHeight="1">
      <c r="A68" s="46" t="s">
        <v>86</v>
      </c>
      <c r="K68" s="48"/>
    </row>
    <row r="69" spans="1:12" ht="21.95" customHeight="1">
      <c r="A69" s="46" t="s">
        <v>65</v>
      </c>
      <c r="B69" s="84"/>
      <c r="C69" s="85"/>
      <c r="D69" s="85"/>
      <c r="E69" s="86"/>
      <c r="F69" s="84"/>
      <c r="G69" s="86"/>
      <c r="H69" s="84"/>
      <c r="I69" s="86"/>
      <c r="J69" s="84"/>
      <c r="K69" s="86"/>
    </row>
    <row r="70" spans="1:12" ht="21.95" customHeight="1">
      <c r="A70" s="87" t="s">
        <v>189</v>
      </c>
      <c r="B70" s="84"/>
      <c r="C70" s="85"/>
      <c r="D70" s="85"/>
      <c r="E70" s="86"/>
      <c r="F70" s="84"/>
      <c r="G70" s="86"/>
      <c r="H70" s="84"/>
      <c r="I70" s="86"/>
      <c r="J70" s="84"/>
      <c r="K70" s="86"/>
    </row>
    <row r="71" spans="1:12" ht="21.95" customHeight="1">
      <c r="A71" s="84"/>
      <c r="B71" s="84"/>
      <c r="C71" s="85"/>
      <c r="D71" s="85"/>
      <c r="I71" s="49"/>
      <c r="K71" s="48" t="s">
        <v>118</v>
      </c>
      <c r="L71" s="48"/>
    </row>
    <row r="72" spans="1:12" ht="21.95" customHeight="1">
      <c r="E72" s="88"/>
      <c r="F72" s="89" t="s">
        <v>0</v>
      </c>
      <c r="G72" s="88"/>
      <c r="H72" s="90"/>
      <c r="I72" s="88"/>
      <c r="J72" s="89" t="s">
        <v>25</v>
      </c>
      <c r="K72" s="88"/>
    </row>
    <row r="73" spans="1:12" ht="21.95" customHeight="1">
      <c r="C73" s="55" t="s">
        <v>1</v>
      </c>
      <c r="D73" s="91"/>
      <c r="E73" s="56" t="s">
        <v>139</v>
      </c>
      <c r="F73" s="57"/>
      <c r="G73" s="57">
        <v>2567</v>
      </c>
      <c r="H73" s="92"/>
      <c r="I73" s="56" t="s">
        <v>139</v>
      </c>
      <c r="J73" s="57"/>
      <c r="K73" s="57">
        <v>2567</v>
      </c>
    </row>
    <row r="74" spans="1:12" ht="21.95" customHeight="1">
      <c r="A74" s="151" t="s">
        <v>36</v>
      </c>
      <c r="E74" s="93"/>
      <c r="G74" s="93"/>
      <c r="I74" s="94"/>
      <c r="K74" s="94"/>
    </row>
    <row r="75" spans="1:12" ht="21.95" customHeight="1">
      <c r="A75" s="132" t="s">
        <v>128</v>
      </c>
      <c r="C75" s="47">
        <v>10</v>
      </c>
      <c r="E75" s="93">
        <v>1565474</v>
      </c>
      <c r="F75" s="134"/>
      <c r="G75" s="95">
        <v>1282876</v>
      </c>
      <c r="H75" s="136"/>
      <c r="I75" s="95">
        <v>0</v>
      </c>
      <c r="J75" s="136"/>
      <c r="K75" s="95">
        <v>0</v>
      </c>
      <c r="L75" s="136"/>
    </row>
    <row r="76" spans="1:12" ht="21.95" customHeight="1">
      <c r="A76" s="132" t="s">
        <v>108</v>
      </c>
      <c r="C76" s="47" t="s">
        <v>182</v>
      </c>
      <c r="E76" s="95">
        <v>0</v>
      </c>
      <c r="F76" s="134"/>
      <c r="G76" s="95">
        <v>0</v>
      </c>
      <c r="H76" s="136"/>
      <c r="I76" s="95">
        <v>397450</v>
      </c>
      <c r="J76" s="136"/>
      <c r="K76" s="95">
        <v>393732</v>
      </c>
      <c r="L76" s="136"/>
    </row>
    <row r="77" spans="1:12" ht="21.95" customHeight="1">
      <c r="A77" s="132" t="s">
        <v>31</v>
      </c>
      <c r="E77" s="96">
        <v>2282</v>
      </c>
      <c r="F77" s="152"/>
      <c r="G77" s="96">
        <v>2301</v>
      </c>
      <c r="H77" s="152"/>
      <c r="I77" s="96">
        <v>21117</v>
      </c>
      <c r="J77" s="152"/>
      <c r="K77" s="96">
        <v>31466</v>
      </c>
      <c r="L77" s="152"/>
    </row>
    <row r="78" spans="1:12" ht="21.95" customHeight="1">
      <c r="A78" s="151" t="s">
        <v>37</v>
      </c>
      <c r="E78" s="153">
        <f>SUM(E75:E77)</f>
        <v>1567756</v>
      </c>
      <c r="F78" s="152"/>
      <c r="G78" s="153">
        <f>SUM(G75:G77)</f>
        <v>1285177</v>
      </c>
      <c r="H78" s="152"/>
      <c r="I78" s="153">
        <f>SUM(I75:I77)</f>
        <v>418567</v>
      </c>
      <c r="J78" s="152"/>
      <c r="K78" s="153">
        <f>SUM(K75:K77)</f>
        <v>425198</v>
      </c>
      <c r="L78" s="152"/>
    </row>
    <row r="79" spans="1:12" ht="21.95" customHeight="1">
      <c r="A79" s="151" t="s">
        <v>38</v>
      </c>
      <c r="E79" s="97"/>
      <c r="G79" s="98"/>
      <c r="H79" s="152"/>
      <c r="I79" s="98"/>
      <c r="J79" s="152"/>
      <c r="K79" s="98"/>
      <c r="L79" s="152"/>
    </row>
    <row r="80" spans="1:12" ht="21.95" customHeight="1">
      <c r="A80" s="132" t="s">
        <v>103</v>
      </c>
      <c r="E80" s="152">
        <v>830827</v>
      </c>
      <c r="F80" s="152"/>
      <c r="G80" s="152">
        <v>615361</v>
      </c>
      <c r="H80" s="152"/>
      <c r="I80" s="152">
        <v>0</v>
      </c>
      <c r="J80" s="152"/>
      <c r="K80" s="152">
        <v>0</v>
      </c>
      <c r="L80" s="152"/>
    </row>
    <row r="81" spans="1:12" ht="21.95" customHeight="1">
      <c r="A81" s="132" t="s">
        <v>80</v>
      </c>
      <c r="E81" s="152">
        <v>6910</v>
      </c>
      <c r="F81" s="152"/>
      <c r="G81" s="152">
        <v>7744</v>
      </c>
      <c r="H81" s="152"/>
      <c r="I81" s="152">
        <v>0</v>
      </c>
      <c r="J81" s="152"/>
      <c r="K81" s="152">
        <v>0</v>
      </c>
      <c r="L81" s="152"/>
    </row>
    <row r="82" spans="1:12" ht="21.95" customHeight="1">
      <c r="A82" s="132" t="s">
        <v>42</v>
      </c>
      <c r="E82" s="152">
        <v>178933</v>
      </c>
      <c r="F82" s="152"/>
      <c r="G82" s="152">
        <v>185135</v>
      </c>
      <c r="H82" s="152"/>
      <c r="I82" s="152">
        <v>22245</v>
      </c>
      <c r="J82" s="152"/>
      <c r="K82" s="152">
        <v>21396</v>
      </c>
      <c r="L82" s="152"/>
    </row>
    <row r="83" spans="1:12" ht="21.95" customHeight="1">
      <c r="A83" s="132" t="s">
        <v>71</v>
      </c>
      <c r="E83" s="152">
        <v>7132</v>
      </c>
      <c r="F83" s="152"/>
      <c r="G83" s="152">
        <v>2097</v>
      </c>
      <c r="H83" s="152"/>
      <c r="I83" s="152">
        <v>6455</v>
      </c>
      <c r="J83" s="152"/>
      <c r="K83" s="152">
        <v>1254</v>
      </c>
      <c r="L83" s="152"/>
    </row>
    <row r="84" spans="1:12" ht="21.95" customHeight="1">
      <c r="A84" s="132" t="s">
        <v>45</v>
      </c>
      <c r="C84" s="99"/>
      <c r="E84" s="96">
        <v>42522</v>
      </c>
      <c r="F84" s="95"/>
      <c r="G84" s="96">
        <v>43034</v>
      </c>
      <c r="H84" s="95"/>
      <c r="I84" s="96">
        <v>42458</v>
      </c>
      <c r="J84" s="95"/>
      <c r="K84" s="96">
        <v>43034</v>
      </c>
      <c r="L84" s="95"/>
    </row>
    <row r="85" spans="1:12" ht="21.95" customHeight="1">
      <c r="A85" s="151" t="s">
        <v>39</v>
      </c>
      <c r="E85" s="153">
        <f>SUM(E80:E84)</f>
        <v>1066324</v>
      </c>
      <c r="F85" s="152"/>
      <c r="G85" s="153">
        <f>SUM(G80:G84)</f>
        <v>853371</v>
      </c>
      <c r="H85" s="152"/>
      <c r="I85" s="153">
        <f>SUM(I80:I84)</f>
        <v>71158</v>
      </c>
      <c r="J85" s="152"/>
      <c r="K85" s="153">
        <f>SUM(K80:K84)</f>
        <v>65684</v>
      </c>
    </row>
    <row r="86" spans="1:12" ht="21.95" customHeight="1">
      <c r="A86" s="46" t="s">
        <v>109</v>
      </c>
      <c r="B86" s="100"/>
      <c r="E86" s="152">
        <f>E78-E85</f>
        <v>501432</v>
      </c>
      <c r="F86" s="152"/>
      <c r="G86" s="152">
        <f>G78-G85</f>
        <v>431806</v>
      </c>
      <c r="H86" s="152"/>
      <c r="I86" s="152">
        <f>I78-I85</f>
        <v>347409</v>
      </c>
      <c r="J86" s="152"/>
      <c r="K86" s="152">
        <f>K78-K85</f>
        <v>359514</v>
      </c>
    </row>
    <row r="87" spans="1:12" ht="21.95" customHeight="1">
      <c r="A87" s="100" t="s">
        <v>101</v>
      </c>
      <c r="B87" s="100"/>
      <c r="E87" s="152">
        <v>15121</v>
      </c>
      <c r="F87" s="152"/>
      <c r="G87" s="152">
        <v>6061</v>
      </c>
      <c r="H87" s="152"/>
      <c r="I87" s="152">
        <v>3472</v>
      </c>
      <c r="J87" s="152"/>
      <c r="K87" s="152">
        <v>57</v>
      </c>
    </row>
    <row r="88" spans="1:12" ht="21.95" customHeight="1">
      <c r="A88" s="100" t="s">
        <v>91</v>
      </c>
      <c r="B88" s="100"/>
      <c r="E88" s="152">
        <v>-3897</v>
      </c>
      <c r="F88" s="152"/>
      <c r="G88" s="152">
        <v>-5634</v>
      </c>
      <c r="H88" s="152"/>
      <c r="I88" s="152">
        <v>-164</v>
      </c>
      <c r="J88" s="152"/>
      <c r="K88" s="152">
        <v>-129</v>
      </c>
    </row>
    <row r="89" spans="1:12" ht="21.95" customHeight="1">
      <c r="A89" s="100" t="s">
        <v>200</v>
      </c>
      <c r="B89" s="100"/>
      <c r="E89" s="153">
        <v>73</v>
      </c>
      <c r="F89" s="152"/>
      <c r="G89" s="153">
        <v>-1713</v>
      </c>
      <c r="H89" s="152"/>
      <c r="I89" s="153">
        <v>0</v>
      </c>
      <c r="J89" s="152"/>
      <c r="K89" s="153">
        <v>0</v>
      </c>
    </row>
    <row r="90" spans="1:12" ht="21.95" customHeight="1">
      <c r="A90" s="151" t="s">
        <v>129</v>
      </c>
      <c r="C90" s="99"/>
      <c r="E90" s="152">
        <f>SUM(E86:E89)</f>
        <v>512729</v>
      </c>
      <c r="F90" s="152"/>
      <c r="G90" s="152">
        <f>SUM(G86:G89)</f>
        <v>430520</v>
      </c>
      <c r="H90" s="152"/>
      <c r="I90" s="152">
        <f>SUM(I86:I89)</f>
        <v>350717</v>
      </c>
      <c r="J90" s="152"/>
      <c r="K90" s="152">
        <f>SUM(K86:K89)</f>
        <v>359442</v>
      </c>
    </row>
    <row r="91" spans="1:12" ht="21.95" customHeight="1">
      <c r="A91" s="132" t="s">
        <v>110</v>
      </c>
      <c r="C91" s="47">
        <v>11</v>
      </c>
      <c r="E91" s="153">
        <v>-112961</v>
      </c>
      <c r="F91" s="152"/>
      <c r="G91" s="153">
        <v>-93893</v>
      </c>
      <c r="H91" s="152"/>
      <c r="I91" s="153">
        <v>0</v>
      </c>
      <c r="J91" s="152"/>
      <c r="K91" s="153">
        <v>0</v>
      </c>
    </row>
    <row r="92" spans="1:12" ht="21.95" customHeight="1" thickBot="1">
      <c r="A92" s="151" t="s">
        <v>79</v>
      </c>
      <c r="E92" s="154">
        <f>SUM(E90:E91)</f>
        <v>399768</v>
      </c>
      <c r="F92" s="152"/>
      <c r="G92" s="154">
        <f>SUM(G90:G91)</f>
        <v>336627</v>
      </c>
      <c r="H92" s="152"/>
      <c r="I92" s="154">
        <f>SUM(I90:I91)</f>
        <v>350717</v>
      </c>
      <c r="J92" s="152"/>
      <c r="K92" s="154">
        <f>SUM(K90:K91)</f>
        <v>359442</v>
      </c>
    </row>
    <row r="93" spans="1:12" ht="21.95" customHeight="1" thickTop="1">
      <c r="E93" s="132"/>
      <c r="G93" s="132"/>
      <c r="I93" s="132"/>
      <c r="K93" s="132"/>
    </row>
    <row r="94" spans="1:12" s="131" customFormat="1" ht="21.95" customHeight="1">
      <c r="A94" s="137" t="s">
        <v>130</v>
      </c>
      <c r="C94" s="101"/>
      <c r="E94" s="45"/>
      <c r="G94" s="45"/>
      <c r="I94" s="45"/>
      <c r="K94" s="45"/>
    </row>
    <row r="95" spans="1:12" s="131" customFormat="1" ht="21.95" customHeight="1" thickBot="1">
      <c r="A95" s="130" t="s">
        <v>50</v>
      </c>
      <c r="C95" s="101"/>
      <c r="E95" s="102">
        <f>E92</f>
        <v>399768</v>
      </c>
      <c r="G95" s="102">
        <f>G92</f>
        <v>336627</v>
      </c>
      <c r="I95" s="102">
        <f>I92</f>
        <v>350717</v>
      </c>
      <c r="K95" s="102">
        <f>K92</f>
        <v>359442</v>
      </c>
    </row>
    <row r="96" spans="1:12" s="131" customFormat="1" ht="21.95" customHeight="1" thickTop="1">
      <c r="A96" s="130"/>
      <c r="C96" s="101"/>
      <c r="E96" s="45"/>
      <c r="G96" s="45"/>
      <c r="I96" s="45"/>
      <c r="K96" s="45"/>
    </row>
    <row r="97" spans="1:18" s="131" customFormat="1" ht="21.95" customHeight="1">
      <c r="A97" s="137" t="s">
        <v>85</v>
      </c>
      <c r="C97" s="101"/>
      <c r="E97" s="61"/>
      <c r="F97" s="61"/>
      <c r="G97" s="61"/>
      <c r="H97" s="61"/>
      <c r="I97" s="61"/>
      <c r="J97" s="61"/>
      <c r="K97" s="61"/>
    </row>
    <row r="98" spans="1:18" s="131" customFormat="1" ht="21.95" customHeight="1" thickBot="1">
      <c r="A98" s="59" t="s">
        <v>131</v>
      </c>
      <c r="B98" s="52"/>
      <c r="C98" s="101"/>
      <c r="E98" s="103">
        <f>E92*1000/639913949</f>
        <v>0.62472149673361788</v>
      </c>
      <c r="F98" s="155"/>
      <c r="G98" s="103">
        <f>G92*1000/640000000</f>
        <v>0.52597968750000001</v>
      </c>
      <c r="H98" s="155"/>
      <c r="I98" s="103">
        <f>I92*1000/639913949</f>
        <v>0.54806900294651961</v>
      </c>
      <c r="J98" s="155"/>
      <c r="K98" s="103">
        <f>K92*1000/640000000</f>
        <v>0.56162812500000003</v>
      </c>
      <c r="M98" s="156"/>
    </row>
    <row r="99" spans="1:18" s="131" customFormat="1" ht="21.95" customHeight="1" thickTop="1">
      <c r="A99" s="59"/>
      <c r="B99" s="52"/>
      <c r="C99" s="101"/>
      <c r="E99" s="104"/>
      <c r="F99" s="155"/>
      <c r="G99" s="104"/>
      <c r="H99" s="155"/>
      <c r="I99" s="155"/>
      <c r="J99" s="104"/>
      <c r="K99" s="155"/>
    </row>
    <row r="100" spans="1:18" ht="21.95" customHeight="1">
      <c r="A100" s="59" t="s">
        <v>4</v>
      </c>
    </row>
    <row r="101" spans="1:18" ht="21.95" customHeight="1">
      <c r="A101" s="150"/>
      <c r="K101" s="48" t="s">
        <v>46</v>
      </c>
    </row>
    <row r="102" spans="1:18" ht="21.95" customHeight="1">
      <c r="A102" s="46" t="s">
        <v>86</v>
      </c>
      <c r="K102" s="48"/>
    </row>
    <row r="103" spans="1:18" ht="21.95" customHeight="1">
      <c r="A103" s="46" t="s">
        <v>49</v>
      </c>
      <c r="B103" s="84"/>
      <c r="C103" s="85"/>
      <c r="D103" s="85"/>
      <c r="E103" s="86"/>
      <c r="F103" s="84"/>
      <c r="G103" s="86"/>
      <c r="H103" s="84"/>
      <c r="I103" s="86"/>
      <c r="J103" s="84"/>
      <c r="K103" s="86"/>
    </row>
    <row r="104" spans="1:18" ht="21.95" customHeight="1">
      <c r="A104" s="87" t="s">
        <v>190</v>
      </c>
      <c r="B104" s="84"/>
      <c r="C104" s="85"/>
      <c r="D104" s="85"/>
      <c r="E104" s="86"/>
      <c r="F104" s="84"/>
      <c r="G104" s="86"/>
      <c r="H104" s="84"/>
      <c r="I104" s="86"/>
      <c r="J104" s="84"/>
      <c r="K104" s="86"/>
    </row>
    <row r="105" spans="1:18" ht="21.95" customHeight="1">
      <c r="A105" s="84"/>
      <c r="B105" s="84"/>
      <c r="C105" s="85"/>
      <c r="D105" s="85"/>
      <c r="I105" s="49"/>
      <c r="K105" s="48" t="s">
        <v>47</v>
      </c>
      <c r="L105" s="48"/>
    </row>
    <row r="106" spans="1:18" ht="21.95" customHeight="1">
      <c r="E106" s="88"/>
      <c r="F106" s="89" t="s">
        <v>0</v>
      </c>
      <c r="G106" s="88"/>
      <c r="H106" s="90"/>
      <c r="I106" s="88"/>
      <c r="J106" s="89" t="s">
        <v>25</v>
      </c>
      <c r="K106" s="88"/>
    </row>
    <row r="107" spans="1:18" ht="21.95" customHeight="1">
      <c r="C107" s="55"/>
      <c r="D107" s="91"/>
      <c r="E107" s="56" t="s">
        <v>139</v>
      </c>
      <c r="F107" s="57"/>
      <c r="G107" s="57">
        <v>2567</v>
      </c>
      <c r="H107" s="92"/>
      <c r="I107" s="56" t="s">
        <v>139</v>
      </c>
      <c r="J107" s="57"/>
      <c r="K107" s="57">
        <v>2567</v>
      </c>
    </row>
    <row r="108" spans="1:18" ht="21.95" customHeight="1">
      <c r="C108" s="55"/>
      <c r="D108" s="91"/>
      <c r="E108" s="56"/>
      <c r="F108" s="57"/>
      <c r="G108" s="57"/>
      <c r="H108" s="92"/>
      <c r="I108" s="56"/>
      <c r="J108" s="57"/>
      <c r="K108" s="57"/>
    </row>
    <row r="109" spans="1:18" ht="21.95" customHeight="1">
      <c r="A109" s="151" t="s">
        <v>79</v>
      </c>
      <c r="C109" s="55"/>
      <c r="D109" s="91"/>
      <c r="E109" s="105">
        <f>E92</f>
        <v>399768</v>
      </c>
      <c r="F109" s="106"/>
      <c r="G109" s="105">
        <f>G92</f>
        <v>336627</v>
      </c>
      <c r="H109" s="107"/>
      <c r="I109" s="105">
        <f>I92</f>
        <v>350717</v>
      </c>
      <c r="J109" s="106"/>
      <c r="K109" s="105">
        <f>K92</f>
        <v>359442</v>
      </c>
    </row>
    <row r="110" spans="1:18" ht="21.95" customHeight="1">
      <c r="A110" s="151"/>
      <c r="C110" s="55"/>
      <c r="D110" s="91"/>
      <c r="E110" s="108"/>
      <c r="F110" s="106"/>
      <c r="G110" s="108"/>
      <c r="H110" s="107"/>
      <c r="I110" s="108"/>
      <c r="J110" s="106"/>
      <c r="K110" s="108"/>
    </row>
    <row r="111" spans="1:18" ht="21.95" customHeight="1">
      <c r="A111" s="151" t="s">
        <v>53</v>
      </c>
      <c r="C111" s="55"/>
      <c r="D111" s="91"/>
      <c r="E111" s="108"/>
      <c r="F111" s="106"/>
      <c r="G111" s="108"/>
      <c r="H111" s="107"/>
      <c r="I111" s="108"/>
      <c r="J111" s="106"/>
      <c r="K111" s="108"/>
    </row>
    <row r="112" spans="1:18" s="97" customFormat="1" ht="21.95" customHeight="1">
      <c r="A112" s="157" t="s">
        <v>64</v>
      </c>
      <c r="B112" s="157"/>
      <c r="C112" s="91"/>
      <c r="D112" s="91"/>
      <c r="E112" s="109"/>
      <c r="F112" s="110"/>
      <c r="G112" s="109"/>
      <c r="H112" s="111"/>
      <c r="I112" s="109"/>
      <c r="J112" s="110"/>
      <c r="K112" s="109"/>
      <c r="M112" s="157"/>
      <c r="N112" s="157"/>
      <c r="O112" s="157"/>
      <c r="P112" s="157"/>
      <c r="Q112" s="157"/>
      <c r="R112" s="157"/>
    </row>
    <row r="113" spans="1:18" s="97" customFormat="1" ht="21.95" customHeight="1">
      <c r="A113" s="132" t="s">
        <v>81</v>
      </c>
      <c r="B113" s="157"/>
      <c r="C113" s="91"/>
      <c r="D113" s="91"/>
      <c r="E113" s="109"/>
      <c r="F113" s="110"/>
      <c r="G113" s="109"/>
      <c r="H113" s="110"/>
      <c r="I113" s="109"/>
      <c r="J113" s="111"/>
      <c r="K113" s="109"/>
      <c r="M113" s="157"/>
      <c r="N113" s="157"/>
      <c r="O113" s="157"/>
      <c r="P113" s="157"/>
      <c r="Q113" s="157"/>
      <c r="R113" s="157"/>
    </row>
    <row r="114" spans="1:18" s="130" customFormat="1" ht="21.95" customHeight="1">
      <c r="A114" s="132" t="s">
        <v>82</v>
      </c>
      <c r="B114" s="51"/>
      <c r="D114" s="51"/>
      <c r="E114" s="105">
        <f>-71214</f>
        <v>-71214</v>
      </c>
      <c r="F114" s="112"/>
      <c r="G114" s="105">
        <v>-103998</v>
      </c>
      <c r="H114" s="112"/>
      <c r="I114" s="105">
        <v>-105940</v>
      </c>
      <c r="J114" s="112"/>
      <c r="K114" s="105">
        <v>-149007</v>
      </c>
      <c r="L114" s="113"/>
      <c r="M114" s="113"/>
      <c r="N114" s="113"/>
      <c r="O114" s="113"/>
      <c r="P114" s="113"/>
      <c r="Q114" s="113"/>
      <c r="R114" s="114"/>
    </row>
    <row r="115" spans="1:18" s="137" customFormat="1" ht="21.95" customHeight="1">
      <c r="A115" s="151" t="s">
        <v>64</v>
      </c>
      <c r="E115" s="158">
        <f>SUM(E113:E114)</f>
        <v>-71214</v>
      </c>
      <c r="F115" s="136"/>
      <c r="G115" s="158">
        <f>SUM(G113:G114)</f>
        <v>-103998</v>
      </c>
      <c r="H115" s="136"/>
      <c r="I115" s="158">
        <f>SUM(I113:I114)</f>
        <v>-105940</v>
      </c>
      <c r="J115" s="95"/>
      <c r="K115" s="158">
        <f>SUM(K113:K114)</f>
        <v>-149007</v>
      </c>
      <c r="L115" s="58"/>
      <c r="M115" s="58"/>
      <c r="N115" s="58"/>
      <c r="O115" s="58"/>
      <c r="P115" s="58"/>
      <c r="Q115" s="58"/>
    </row>
    <row r="116" spans="1:18" s="137" customFormat="1" ht="21.95" customHeight="1">
      <c r="A116" s="151" t="s">
        <v>132</v>
      </c>
      <c r="E116" s="159">
        <f>SUM(E115:E115)</f>
        <v>-71214</v>
      </c>
      <c r="F116" s="136"/>
      <c r="G116" s="159">
        <f>SUM(G115:G115)</f>
        <v>-103998</v>
      </c>
      <c r="H116" s="58"/>
      <c r="I116" s="159">
        <f>SUM(I115:I115)</f>
        <v>-105940</v>
      </c>
      <c r="J116" s="58"/>
      <c r="K116" s="159">
        <f>SUM(K115:K115)</f>
        <v>-149007</v>
      </c>
      <c r="L116" s="58"/>
      <c r="M116" s="58"/>
      <c r="N116" s="136"/>
      <c r="O116" s="58"/>
      <c r="P116" s="58"/>
      <c r="Q116" s="58"/>
    </row>
    <row r="117" spans="1:18" ht="21.95" customHeight="1">
      <c r="A117" s="151"/>
      <c r="E117" s="152"/>
      <c r="F117" s="152"/>
      <c r="G117" s="152"/>
      <c r="H117" s="152"/>
      <c r="I117" s="152"/>
      <c r="J117" s="108"/>
      <c r="K117" s="152"/>
    </row>
    <row r="118" spans="1:18" ht="21.95" customHeight="1" thickBot="1">
      <c r="A118" s="151" t="s">
        <v>111</v>
      </c>
      <c r="E118" s="160">
        <f>SUM(E109+E116)</f>
        <v>328554</v>
      </c>
      <c r="F118" s="152"/>
      <c r="G118" s="160">
        <f>SUM(G109+G116)</f>
        <v>232629</v>
      </c>
      <c r="H118" s="152"/>
      <c r="I118" s="160">
        <f>SUM(I109+I116)</f>
        <v>244777</v>
      </c>
      <c r="J118" s="108"/>
      <c r="K118" s="160">
        <f>SUM(K109+K116)</f>
        <v>210435</v>
      </c>
    </row>
    <row r="119" spans="1:18" ht="21.95" customHeight="1" thickTop="1">
      <c r="A119" s="151"/>
      <c r="E119" s="152"/>
      <c r="F119" s="152"/>
      <c r="G119" s="152"/>
      <c r="H119" s="152"/>
      <c r="I119" s="152"/>
      <c r="J119" s="108"/>
      <c r="K119" s="152"/>
    </row>
    <row r="120" spans="1:18" s="131" customFormat="1" ht="21.95" customHeight="1">
      <c r="A120" s="137" t="s">
        <v>133</v>
      </c>
      <c r="C120" s="101"/>
      <c r="E120" s="60"/>
      <c r="F120" s="136"/>
      <c r="G120" s="60"/>
      <c r="H120" s="136"/>
      <c r="I120" s="60"/>
      <c r="J120" s="60"/>
      <c r="K120" s="60"/>
    </row>
    <row r="121" spans="1:18" s="131" customFormat="1" ht="21.95" customHeight="1" thickBot="1">
      <c r="A121" s="130" t="s">
        <v>50</v>
      </c>
      <c r="C121" s="101"/>
      <c r="E121" s="115">
        <f>E118</f>
        <v>328554</v>
      </c>
      <c r="F121" s="155"/>
      <c r="G121" s="115">
        <f>G118</f>
        <v>232629</v>
      </c>
      <c r="H121" s="155"/>
      <c r="I121" s="161">
        <f>I118</f>
        <v>244777</v>
      </c>
      <c r="J121" s="60"/>
      <c r="K121" s="161">
        <f>K118</f>
        <v>210435</v>
      </c>
    </row>
    <row r="122" spans="1:18" s="131" customFormat="1" ht="21.95" customHeight="1" thickTop="1">
      <c r="A122" s="130"/>
      <c r="C122" s="101"/>
      <c r="E122" s="60"/>
      <c r="F122" s="136"/>
      <c r="G122" s="60"/>
      <c r="H122" s="136"/>
      <c r="I122" s="60"/>
      <c r="J122" s="60"/>
      <c r="K122" s="60"/>
    </row>
    <row r="123" spans="1:18" ht="21.95" customHeight="1">
      <c r="A123" s="132" t="s">
        <v>32</v>
      </c>
      <c r="I123" s="132"/>
      <c r="K123" s="132"/>
    </row>
  </sheetData>
  <printOptions horizontalCentered="1"/>
  <pageMargins left="0.98425196850393704" right="0.19685039370078741" top="0.78740157480314965" bottom="0.19685039370078741" header="0.19685039370078741" footer="0.19685039370078741"/>
  <pageSetup paperSize="9" scale="90" orientation="portrait" r:id="rId1"/>
  <rowBreaks count="3" manualBreakCount="3">
    <brk id="35" max="16383" man="1"/>
    <brk id="66" max="16383" man="1"/>
    <brk id="10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57F61-9CDC-4FE0-A929-7F1881A7CB86}">
  <sheetPr codeName="Sheet3"/>
  <dimension ref="A1:W25"/>
  <sheetViews>
    <sheetView showGridLines="0" view="pageBreakPreview" topLeftCell="A10" zoomScale="70" zoomScaleNormal="100" zoomScaleSheetLayoutView="70" workbookViewId="0">
      <selection activeCell="A13" sqref="A13"/>
    </sheetView>
  </sheetViews>
  <sheetFormatPr defaultColWidth="9.140625" defaultRowHeight="21"/>
  <cols>
    <col min="1" max="1" width="9.140625" style="149"/>
    <col min="2" max="2" width="10.5703125" style="149" customWidth="1"/>
    <col min="3" max="3" width="0.7109375" style="149" customWidth="1"/>
    <col min="4" max="4" width="16.140625" style="149" customWidth="1"/>
    <col min="5" max="5" width="0.7109375" style="149" customWidth="1"/>
    <col min="6" max="6" width="14.42578125" style="149" customWidth="1"/>
    <col min="7" max="7" width="1" style="149" customWidth="1"/>
    <col min="8" max="8" width="14.42578125" style="149" customWidth="1"/>
    <col min="9" max="9" width="1" style="149" customWidth="1"/>
    <col min="10" max="10" width="14.42578125" style="149" customWidth="1"/>
    <col min="11" max="11" width="1" style="149" customWidth="1"/>
    <col min="12" max="12" width="14.42578125" style="149" customWidth="1"/>
    <col min="13" max="13" width="1" style="149" customWidth="1"/>
    <col min="14" max="14" width="12.7109375" style="149" bestFit="1" customWidth="1"/>
    <col min="15" max="15" width="1" style="149" customWidth="1"/>
    <col min="16" max="16" width="14.42578125" style="149" customWidth="1"/>
    <col min="17" max="17" width="1" style="149" customWidth="1"/>
    <col min="18" max="18" width="14.42578125" style="149" customWidth="1"/>
    <col min="19" max="19" width="1" style="149" customWidth="1"/>
    <col min="20" max="20" width="14.42578125" style="149" customWidth="1"/>
    <col min="21" max="21" width="1" style="149" customWidth="1"/>
    <col min="22" max="22" width="14.42578125" style="149" customWidth="1"/>
    <col min="23" max="23" width="0.7109375" style="149" customWidth="1"/>
    <col min="24" max="16384" width="9.140625" style="149"/>
  </cols>
  <sheetData>
    <row r="1" spans="1:23">
      <c r="A1" s="138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T1" s="139"/>
      <c r="V1" s="76" t="s">
        <v>46</v>
      </c>
    </row>
    <row r="2" spans="1:23" s="132" customFormat="1">
      <c r="A2" s="46" t="s">
        <v>86</v>
      </c>
      <c r="C2" s="47"/>
      <c r="D2" s="47"/>
      <c r="E2" s="133"/>
      <c r="G2" s="133"/>
      <c r="I2" s="133"/>
      <c r="K2" s="133"/>
      <c r="M2" s="48"/>
      <c r="N2" s="48"/>
      <c r="O2" s="48"/>
      <c r="P2" s="49"/>
    </row>
    <row r="3" spans="1:23">
      <c r="A3" s="139" t="s">
        <v>125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T3" s="139"/>
    </row>
    <row r="4" spans="1:23">
      <c r="A4" s="50" t="s">
        <v>189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T4" s="139"/>
    </row>
    <row r="5" spans="1:23">
      <c r="W5" s="76" t="s">
        <v>47</v>
      </c>
    </row>
    <row r="6" spans="1:23">
      <c r="A6" s="76"/>
      <c r="B6" s="76"/>
      <c r="D6" s="76"/>
      <c r="E6" s="76"/>
      <c r="F6" s="191" t="s">
        <v>0</v>
      </c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</row>
    <row r="7" spans="1:23" s="78" customFormat="1">
      <c r="D7" s="79"/>
      <c r="E7" s="79"/>
      <c r="G7" s="61"/>
      <c r="I7" s="61"/>
      <c r="L7" s="190" t="s">
        <v>24</v>
      </c>
      <c r="M7" s="190"/>
      <c r="N7" s="190"/>
      <c r="O7" s="190"/>
      <c r="P7" s="190"/>
      <c r="R7" s="61"/>
      <c r="S7" s="149"/>
      <c r="T7" s="65" t="s">
        <v>83</v>
      </c>
      <c r="U7" s="149"/>
    </row>
    <row r="8" spans="1:23" s="78" customFormat="1">
      <c r="D8" s="79"/>
      <c r="E8" s="79"/>
      <c r="F8" s="78" t="s">
        <v>34</v>
      </c>
      <c r="G8" s="61"/>
      <c r="I8" s="61"/>
      <c r="J8" s="78" t="s">
        <v>77</v>
      </c>
      <c r="L8" s="61"/>
      <c r="M8" s="61"/>
      <c r="N8" s="80" t="s">
        <v>62</v>
      </c>
      <c r="O8" s="61"/>
      <c r="P8" s="61"/>
      <c r="R8" s="61"/>
      <c r="S8" s="149"/>
      <c r="T8" s="54" t="s">
        <v>84</v>
      </c>
      <c r="U8" s="149"/>
    </row>
    <row r="9" spans="1:23" s="78" customFormat="1">
      <c r="D9" s="79"/>
      <c r="E9" s="79"/>
      <c r="F9" s="78" t="s">
        <v>56</v>
      </c>
      <c r="G9" s="61"/>
      <c r="H9" s="78" t="s">
        <v>120</v>
      </c>
      <c r="I9" s="61"/>
      <c r="J9" s="78" t="s">
        <v>89</v>
      </c>
      <c r="L9" s="80" t="s">
        <v>62</v>
      </c>
      <c r="M9" s="131"/>
      <c r="N9" s="61" t="s">
        <v>174</v>
      </c>
      <c r="O9" s="131"/>
      <c r="P9" s="61" t="s">
        <v>19</v>
      </c>
      <c r="R9" s="61"/>
      <c r="S9" s="149"/>
      <c r="T9" s="61" t="s">
        <v>77</v>
      </c>
      <c r="U9" s="149"/>
      <c r="V9" s="61" t="s">
        <v>18</v>
      </c>
    </row>
    <row r="10" spans="1:23" s="78" customFormat="1">
      <c r="D10" s="55"/>
      <c r="E10" s="79"/>
      <c r="F10" s="77" t="s">
        <v>54</v>
      </c>
      <c r="G10" s="61"/>
      <c r="H10" s="77" t="s">
        <v>121</v>
      </c>
      <c r="I10" s="61"/>
      <c r="J10" s="77" t="s">
        <v>67</v>
      </c>
      <c r="L10" s="71" t="s">
        <v>78</v>
      </c>
      <c r="M10" s="61"/>
      <c r="N10" s="54" t="s">
        <v>175</v>
      </c>
      <c r="O10" s="61"/>
      <c r="P10" s="54" t="s">
        <v>66</v>
      </c>
      <c r="R10" s="54" t="s">
        <v>170</v>
      </c>
      <c r="S10" s="149"/>
      <c r="T10" s="54" t="s">
        <v>76</v>
      </c>
      <c r="U10" s="149"/>
      <c r="V10" s="54" t="s">
        <v>9</v>
      </c>
    </row>
    <row r="11" spans="1:23" s="78" customFormat="1">
      <c r="A11" s="144" t="s">
        <v>119</v>
      </c>
      <c r="B11" s="81"/>
      <c r="D11" s="79"/>
      <c r="E11" s="79"/>
      <c r="F11" s="73">
        <v>320000</v>
      </c>
      <c r="G11" s="73"/>
      <c r="H11" s="73">
        <v>1162720</v>
      </c>
      <c r="I11" s="73"/>
      <c r="J11" s="73">
        <v>-23314</v>
      </c>
      <c r="K11" s="73"/>
      <c r="L11" s="73">
        <v>32000</v>
      </c>
      <c r="M11" s="73"/>
      <c r="N11" s="73">
        <v>0</v>
      </c>
      <c r="O11" s="73"/>
      <c r="P11" s="73">
        <v>-181297</v>
      </c>
      <c r="Q11" s="73"/>
      <c r="R11" s="73">
        <v>0</v>
      </c>
      <c r="S11" s="73"/>
      <c r="T11" s="73">
        <v>-34244</v>
      </c>
      <c r="U11" s="73"/>
      <c r="V11" s="73">
        <f>SUM(F11:T11)</f>
        <v>1275865</v>
      </c>
    </row>
    <row r="12" spans="1:23" s="78" customFormat="1">
      <c r="A12" s="140" t="s">
        <v>79</v>
      </c>
      <c r="B12" s="81"/>
      <c r="D12" s="79"/>
      <c r="E12" s="79"/>
      <c r="F12" s="135">
        <v>0</v>
      </c>
      <c r="G12" s="73"/>
      <c r="H12" s="135">
        <v>0</v>
      </c>
      <c r="I12" s="73"/>
      <c r="J12" s="73">
        <v>0</v>
      </c>
      <c r="K12" s="135"/>
      <c r="L12" s="135">
        <v>0</v>
      </c>
      <c r="M12" s="73"/>
      <c r="N12" s="135">
        <v>0</v>
      </c>
      <c r="O12" s="73"/>
      <c r="P12" s="135">
        <f>PL!G92</f>
        <v>336627</v>
      </c>
      <c r="Q12" s="73"/>
      <c r="R12" s="73">
        <v>0</v>
      </c>
      <c r="S12" s="73"/>
      <c r="T12" s="73">
        <v>0</v>
      </c>
      <c r="U12" s="73"/>
      <c r="V12" s="73">
        <f>SUM(F12:T12)</f>
        <v>336627</v>
      </c>
    </row>
    <row r="13" spans="1:23" s="78" customFormat="1">
      <c r="A13" s="140" t="s">
        <v>106</v>
      </c>
      <c r="B13" s="81"/>
      <c r="D13" s="82"/>
      <c r="E13" s="79"/>
      <c r="F13" s="145">
        <v>0</v>
      </c>
      <c r="G13" s="73"/>
      <c r="H13" s="145">
        <v>0</v>
      </c>
      <c r="I13" s="73"/>
      <c r="J13" s="74">
        <v>0</v>
      </c>
      <c r="K13" s="135"/>
      <c r="L13" s="145">
        <v>0</v>
      </c>
      <c r="M13" s="73"/>
      <c r="N13" s="145">
        <v>0</v>
      </c>
      <c r="O13" s="73"/>
      <c r="P13" s="145">
        <v>0</v>
      </c>
      <c r="Q13" s="73"/>
      <c r="R13" s="74">
        <v>0</v>
      </c>
      <c r="S13" s="73"/>
      <c r="T13" s="74">
        <f>PL!G116</f>
        <v>-103998</v>
      </c>
      <c r="U13" s="73"/>
      <c r="V13" s="74">
        <f>SUM(F13:T13)</f>
        <v>-103998</v>
      </c>
    </row>
    <row r="14" spans="1:23" s="78" customFormat="1">
      <c r="A14" s="140" t="s">
        <v>111</v>
      </c>
      <c r="B14" s="81"/>
      <c r="D14" s="82"/>
      <c r="E14" s="79"/>
      <c r="F14" s="135">
        <f>SUM(F12:F13)</f>
        <v>0</v>
      </c>
      <c r="G14" s="73"/>
      <c r="H14" s="135">
        <f>SUM(H12:H13)</f>
        <v>0</v>
      </c>
      <c r="I14" s="73"/>
      <c r="J14" s="73">
        <f>SUM(J12:J13)</f>
        <v>0</v>
      </c>
      <c r="K14" s="135"/>
      <c r="L14" s="135">
        <f>SUM(L12:L13)</f>
        <v>0</v>
      </c>
      <c r="M14" s="73"/>
      <c r="N14" s="135">
        <f>SUM(N12:N13)</f>
        <v>0</v>
      </c>
      <c r="O14" s="73"/>
      <c r="P14" s="135">
        <f>SUM(P12:P13)</f>
        <v>336627</v>
      </c>
      <c r="Q14" s="73"/>
      <c r="R14" s="73">
        <f>SUM(R12:R13)</f>
        <v>0</v>
      </c>
      <c r="S14" s="73"/>
      <c r="T14" s="73">
        <f>SUM(T12:T13)</f>
        <v>-103998</v>
      </c>
      <c r="U14" s="73"/>
      <c r="V14" s="73">
        <f>SUM(V12:V13)</f>
        <v>232629</v>
      </c>
    </row>
    <row r="15" spans="1:23" s="78" customFormat="1" ht="21.75" thickBot="1">
      <c r="A15" s="144" t="s">
        <v>187</v>
      </c>
      <c r="B15" s="81"/>
      <c r="D15" s="79"/>
      <c r="E15" s="79"/>
      <c r="F15" s="83">
        <f>SUM(F11:F14)-F14</f>
        <v>320000</v>
      </c>
      <c r="G15" s="73"/>
      <c r="H15" s="83">
        <f>SUM(H11:H14)-H14</f>
        <v>1162720</v>
      </c>
      <c r="I15" s="73"/>
      <c r="J15" s="83">
        <f>SUM(J11:J14)-J14</f>
        <v>-23314</v>
      </c>
      <c r="K15" s="73"/>
      <c r="L15" s="83">
        <f>SUM(L11:L14)-L14</f>
        <v>32000</v>
      </c>
      <c r="M15" s="73"/>
      <c r="N15" s="83">
        <f>SUM(N11:N14)-N14</f>
        <v>0</v>
      </c>
      <c r="O15" s="73"/>
      <c r="P15" s="83">
        <f>SUM(P11:P14)-P14</f>
        <v>155330</v>
      </c>
      <c r="Q15" s="73"/>
      <c r="R15" s="83">
        <f>SUM(R11:R14)-R14</f>
        <v>0</v>
      </c>
      <c r="S15" s="73"/>
      <c r="T15" s="83">
        <f>SUM(T11:T14)-T14</f>
        <v>-138242</v>
      </c>
      <c r="U15" s="73"/>
      <c r="V15" s="83">
        <f>SUM(V11:V14)-V14</f>
        <v>1508494</v>
      </c>
    </row>
    <row r="16" spans="1:23" s="78" customFormat="1" ht="21.75" thickTop="1">
      <c r="A16" s="144"/>
      <c r="B16" s="81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T16" s="73"/>
    </row>
    <row r="17" spans="1:22" s="78" customFormat="1">
      <c r="A17" s="144" t="s">
        <v>140</v>
      </c>
      <c r="B17" s="81"/>
      <c r="D17" s="79"/>
      <c r="E17" s="79"/>
      <c r="F17" s="73">
        <v>320000</v>
      </c>
      <c r="G17" s="73"/>
      <c r="H17" s="73">
        <v>1162720</v>
      </c>
      <c r="I17" s="73"/>
      <c r="J17" s="73">
        <v>-23314</v>
      </c>
      <c r="K17" s="73"/>
      <c r="L17" s="73">
        <v>32000</v>
      </c>
      <c r="M17" s="73"/>
      <c r="N17" s="73">
        <v>0</v>
      </c>
      <c r="O17" s="73"/>
      <c r="P17" s="73">
        <v>90090</v>
      </c>
      <c r="Q17" s="73"/>
      <c r="R17" s="73">
        <v>0</v>
      </c>
      <c r="S17" s="73"/>
      <c r="T17" s="73">
        <v>-56042</v>
      </c>
      <c r="U17" s="73"/>
      <c r="V17" s="73">
        <f>SUM(F17:T17)</f>
        <v>1525454</v>
      </c>
    </row>
    <row r="18" spans="1:22" s="78" customFormat="1">
      <c r="A18" s="140" t="s">
        <v>79</v>
      </c>
      <c r="B18" s="81"/>
      <c r="D18" s="79"/>
      <c r="E18" s="79"/>
      <c r="F18" s="135">
        <v>0</v>
      </c>
      <c r="G18" s="73"/>
      <c r="H18" s="135">
        <v>0</v>
      </c>
      <c r="I18" s="73"/>
      <c r="J18" s="73">
        <v>0</v>
      </c>
      <c r="K18" s="135"/>
      <c r="L18" s="135">
        <v>0</v>
      </c>
      <c r="M18" s="73"/>
      <c r="N18" s="135">
        <f>PL!C109</f>
        <v>0</v>
      </c>
      <c r="O18" s="73"/>
      <c r="P18" s="135">
        <f>PL!E109</f>
        <v>399768</v>
      </c>
      <c r="Q18" s="73"/>
      <c r="R18" s="73">
        <v>0</v>
      </c>
      <c r="S18" s="73"/>
      <c r="T18" s="73">
        <v>0</v>
      </c>
      <c r="U18" s="73"/>
      <c r="V18" s="73">
        <f>SUM(F18:T18)</f>
        <v>399768</v>
      </c>
    </row>
    <row r="19" spans="1:22" s="78" customFormat="1">
      <c r="A19" s="140" t="s">
        <v>106</v>
      </c>
      <c r="B19" s="81"/>
      <c r="D19" s="82"/>
      <c r="E19" s="79"/>
      <c r="F19" s="145">
        <v>0</v>
      </c>
      <c r="G19" s="73"/>
      <c r="H19" s="145">
        <v>0</v>
      </c>
      <c r="I19" s="73"/>
      <c r="J19" s="74">
        <v>0</v>
      </c>
      <c r="K19" s="135"/>
      <c r="L19" s="145">
        <v>0</v>
      </c>
      <c r="M19" s="73"/>
      <c r="N19" s="145">
        <v>0</v>
      </c>
      <c r="O19" s="73"/>
      <c r="P19" s="145">
        <v>0</v>
      </c>
      <c r="Q19" s="73"/>
      <c r="R19" s="74">
        <f>PL!C116</f>
        <v>0</v>
      </c>
      <c r="S19" s="73"/>
      <c r="T19" s="74">
        <f>PL!E116</f>
        <v>-71214</v>
      </c>
      <c r="U19" s="73"/>
      <c r="V19" s="74">
        <f>SUM(F19:T19)</f>
        <v>-71214</v>
      </c>
    </row>
    <row r="20" spans="1:22" s="78" customFormat="1">
      <c r="A20" s="140" t="s">
        <v>111</v>
      </c>
      <c r="B20" s="81"/>
      <c r="D20" s="82"/>
      <c r="E20" s="79"/>
      <c r="F20" s="135">
        <f>SUM(F18:F19)</f>
        <v>0</v>
      </c>
      <c r="G20" s="73"/>
      <c r="H20" s="135">
        <f>SUM(H18:H19)</f>
        <v>0</v>
      </c>
      <c r="I20" s="73"/>
      <c r="J20" s="73">
        <f>SUM(J18:J19)</f>
        <v>0</v>
      </c>
      <c r="K20" s="135"/>
      <c r="L20" s="135">
        <f>SUM(L18:L19)</f>
        <v>0</v>
      </c>
      <c r="M20" s="73"/>
      <c r="N20" s="135">
        <f>SUM(N18:N19)</f>
        <v>0</v>
      </c>
      <c r="O20" s="73"/>
      <c r="P20" s="135">
        <f>SUM(P18:P19)</f>
        <v>399768</v>
      </c>
      <c r="Q20" s="73"/>
      <c r="R20" s="73">
        <f>SUM(R18:R19)</f>
        <v>0</v>
      </c>
      <c r="S20" s="73"/>
      <c r="T20" s="73">
        <f>SUM(T18:T19)</f>
        <v>-71214</v>
      </c>
      <c r="U20" s="73"/>
      <c r="V20" s="73">
        <f>SUM(V18:V19)</f>
        <v>328554</v>
      </c>
    </row>
    <row r="21" spans="1:22" s="78" customFormat="1">
      <c r="A21" s="140" t="s">
        <v>173</v>
      </c>
      <c r="B21" s="81"/>
      <c r="D21" s="79"/>
      <c r="E21" s="79"/>
      <c r="F21" s="73">
        <v>0</v>
      </c>
      <c r="G21" s="73"/>
      <c r="H21" s="73">
        <v>0</v>
      </c>
      <c r="I21" s="73"/>
      <c r="J21" s="73">
        <v>0</v>
      </c>
      <c r="K21" s="73"/>
      <c r="L21" s="73">
        <v>0</v>
      </c>
      <c r="M21" s="73"/>
      <c r="N21" s="135">
        <v>16833</v>
      </c>
      <c r="O21" s="135"/>
      <c r="P21" s="135">
        <v>-16833</v>
      </c>
      <c r="Q21" s="135"/>
      <c r="R21" s="73">
        <v>-16833</v>
      </c>
      <c r="S21" s="73"/>
      <c r="T21" s="73">
        <v>0</v>
      </c>
      <c r="U21" s="73"/>
      <c r="V21" s="73">
        <f>SUM(F21:T21)</f>
        <v>-16833</v>
      </c>
    </row>
    <row r="22" spans="1:22" s="78" customFormat="1">
      <c r="A22" s="140" t="s">
        <v>176</v>
      </c>
      <c r="B22" s="81"/>
      <c r="D22" s="82"/>
      <c r="E22" s="79"/>
      <c r="F22" s="69">
        <v>0</v>
      </c>
      <c r="G22" s="73"/>
      <c r="H22" s="135">
        <v>0</v>
      </c>
      <c r="I22" s="73"/>
      <c r="J22" s="73">
        <v>0</v>
      </c>
      <c r="K22" s="135"/>
      <c r="L22" s="135">
        <v>0</v>
      </c>
      <c r="M22" s="73"/>
      <c r="N22" s="69">
        <v>0</v>
      </c>
      <c r="O22" s="73"/>
      <c r="P22" s="145">
        <v>-575370</v>
      </c>
      <c r="Q22" s="73"/>
      <c r="R22" s="73">
        <v>0</v>
      </c>
      <c r="S22" s="73"/>
      <c r="T22" s="73">
        <v>0</v>
      </c>
      <c r="U22" s="73"/>
      <c r="V22" s="73">
        <f>SUM(F22:T22)</f>
        <v>-575370</v>
      </c>
    </row>
    <row r="23" spans="1:22" s="78" customFormat="1" ht="21.75" thickBot="1">
      <c r="A23" s="144" t="s">
        <v>188</v>
      </c>
      <c r="B23" s="81"/>
      <c r="D23" s="79"/>
      <c r="E23" s="79"/>
      <c r="F23" s="83">
        <f>SUM(F17:F22)-F20</f>
        <v>320000</v>
      </c>
      <c r="G23" s="73"/>
      <c r="H23" s="83">
        <f>SUM(H17:H22)-H20</f>
        <v>1162720</v>
      </c>
      <c r="I23" s="73"/>
      <c r="J23" s="83">
        <f>SUM(J17:J22)-J20</f>
        <v>-23314</v>
      </c>
      <c r="K23" s="73"/>
      <c r="L23" s="83">
        <f>SUM(L17:L22)-L20</f>
        <v>32000</v>
      </c>
      <c r="M23" s="73"/>
      <c r="N23" s="83">
        <f>SUM(N17:N22)-N20</f>
        <v>16833</v>
      </c>
      <c r="O23" s="73"/>
      <c r="P23" s="83">
        <f>SUM(P17:P22)-P20</f>
        <v>-102345</v>
      </c>
      <c r="Q23" s="73"/>
      <c r="R23" s="83">
        <f>SUM(R17:R22)-R20</f>
        <v>-16833</v>
      </c>
      <c r="S23" s="73"/>
      <c r="T23" s="83">
        <f>SUM(T17:T22)-T20</f>
        <v>-127256</v>
      </c>
      <c r="U23" s="73"/>
      <c r="V23" s="83">
        <f>SUM(V17:V22)-V20</f>
        <v>1261805</v>
      </c>
    </row>
    <row r="24" spans="1:22" s="78" customFormat="1" ht="21.75" thickTop="1">
      <c r="A24" s="144"/>
      <c r="B24" s="81"/>
      <c r="D24" s="79"/>
      <c r="E24" s="79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</row>
    <row r="25" spans="1:22">
      <c r="A25" s="130" t="s">
        <v>4</v>
      </c>
    </row>
  </sheetData>
  <mergeCells count="2">
    <mergeCell ref="L7:P7"/>
    <mergeCell ref="F6:V6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B7AE4-2733-4D41-A1B2-AF36AA530AA0}">
  <sheetPr codeName="Sheet4"/>
  <dimension ref="A1:CZ26"/>
  <sheetViews>
    <sheetView showGridLines="0" view="pageBreakPreview" topLeftCell="A10" zoomScale="61" zoomScaleNormal="100" zoomScaleSheetLayoutView="85" workbookViewId="0">
      <selection activeCell="A13" sqref="A13"/>
    </sheetView>
  </sheetViews>
  <sheetFormatPr defaultColWidth="12.85546875" defaultRowHeight="21" customHeight="1"/>
  <cols>
    <col min="1" max="1" width="9.42578125" style="140" customWidth="1"/>
    <col min="2" max="2" width="18.7109375" style="63" customWidth="1"/>
    <col min="3" max="3" width="4.85546875" style="142" customWidth="1"/>
    <col min="4" max="4" width="1" style="142" customWidth="1"/>
    <col min="5" max="5" width="14.7109375" style="142" customWidth="1"/>
    <col min="6" max="6" width="1.7109375" style="142" customWidth="1"/>
    <col min="7" max="7" width="14.7109375" style="142" customWidth="1"/>
    <col min="8" max="8" width="1.7109375" style="142" customWidth="1"/>
    <col min="9" max="9" width="14.7109375" style="142" customWidth="1"/>
    <col min="10" max="10" width="1.7109375" style="142" customWidth="1"/>
    <col min="11" max="11" width="15.7109375" style="142" bestFit="1" customWidth="1"/>
    <col min="12" max="12" width="1.7109375" style="142" customWidth="1"/>
    <col min="13" max="13" width="14.7109375" style="142" customWidth="1"/>
    <col min="14" max="14" width="1.7109375" style="142" customWidth="1"/>
    <col min="15" max="15" width="14.7109375" style="142" customWidth="1"/>
    <col min="16" max="16" width="1.7109375" style="142" customWidth="1"/>
    <col min="17" max="17" width="14.7109375" style="142" customWidth="1"/>
    <col min="18" max="18" width="1.7109375" style="142" customWidth="1"/>
    <col min="19" max="19" width="14.7109375" style="140" customWidth="1"/>
    <col min="20" max="20" width="1" style="140" customWidth="1"/>
    <col min="21" max="21" width="16.28515625" style="140" customWidth="1"/>
    <col min="22" max="22" width="1.85546875" style="140" customWidth="1"/>
    <col min="23" max="23" width="15" style="140" customWidth="1"/>
    <col min="24" max="16384" width="12.85546875" style="140"/>
  </cols>
  <sheetData>
    <row r="1" spans="1:104" ht="21" customHeight="1">
      <c r="A1" s="138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62" t="s">
        <v>46</v>
      </c>
      <c r="T1" s="139"/>
      <c r="U1" s="139"/>
      <c r="V1" s="139"/>
      <c r="W1" s="139"/>
      <c r="X1" s="139"/>
    </row>
    <row r="2" spans="1:104" s="132" customFormat="1">
      <c r="A2" s="46" t="s">
        <v>86</v>
      </c>
      <c r="D2" s="133"/>
      <c r="F2" s="133"/>
      <c r="H2" s="133"/>
      <c r="J2" s="60"/>
      <c r="K2" s="60"/>
      <c r="L2" s="60"/>
      <c r="M2" s="49"/>
    </row>
    <row r="3" spans="1:104" ht="21" customHeight="1">
      <c r="A3" s="139" t="s">
        <v>126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</row>
    <row r="4" spans="1:104" ht="21" customHeight="1">
      <c r="A4" s="50" t="s">
        <v>189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</row>
    <row r="5" spans="1:104" ht="21" customHeight="1">
      <c r="C5" s="141"/>
      <c r="D5" s="141"/>
      <c r="E5" s="141"/>
      <c r="F5" s="64"/>
      <c r="G5" s="141"/>
      <c r="H5" s="64"/>
      <c r="J5" s="64"/>
      <c r="K5" s="64"/>
      <c r="L5" s="64"/>
      <c r="N5" s="64"/>
      <c r="P5" s="64"/>
      <c r="R5" s="64"/>
      <c r="S5" s="53" t="s">
        <v>47</v>
      </c>
    </row>
    <row r="6" spans="1:104" ht="21" customHeight="1">
      <c r="C6" s="141"/>
      <c r="D6" s="141"/>
      <c r="E6" s="192" t="s">
        <v>25</v>
      </c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</row>
    <row r="7" spans="1:104" ht="21" customHeight="1">
      <c r="C7" s="141"/>
      <c r="D7" s="141"/>
      <c r="E7" s="141"/>
      <c r="F7" s="64"/>
      <c r="G7" s="141"/>
      <c r="H7" s="64"/>
      <c r="I7" s="190" t="s">
        <v>24</v>
      </c>
      <c r="J7" s="190"/>
      <c r="K7" s="190"/>
      <c r="L7" s="190"/>
      <c r="M7" s="190"/>
      <c r="N7" s="64"/>
      <c r="O7" s="65"/>
      <c r="P7" s="64"/>
      <c r="Q7" s="66" t="s">
        <v>68</v>
      </c>
      <c r="R7" s="64"/>
      <c r="S7" s="53"/>
    </row>
    <row r="8" spans="1:104" ht="21" customHeight="1">
      <c r="C8" s="141"/>
      <c r="D8" s="141"/>
      <c r="E8" s="64" t="s">
        <v>34</v>
      </c>
      <c r="F8" s="64"/>
      <c r="G8" s="64"/>
      <c r="H8" s="64"/>
      <c r="K8" s="67" t="s">
        <v>62</v>
      </c>
      <c r="N8" s="64"/>
      <c r="O8" s="61"/>
      <c r="P8" s="64"/>
      <c r="Q8" s="68" t="s">
        <v>9</v>
      </c>
      <c r="R8" s="64"/>
      <c r="S8" s="53"/>
    </row>
    <row r="9" spans="1:104" ht="21" customHeight="1">
      <c r="D9" s="143"/>
      <c r="E9" s="66" t="s">
        <v>97</v>
      </c>
      <c r="F9" s="69"/>
      <c r="G9" s="66" t="s">
        <v>120</v>
      </c>
      <c r="H9" s="69"/>
      <c r="I9" s="67" t="s">
        <v>62</v>
      </c>
      <c r="J9" s="131"/>
      <c r="K9" s="61" t="s">
        <v>174</v>
      </c>
      <c r="L9" s="131"/>
      <c r="M9" s="61"/>
      <c r="N9" s="69"/>
      <c r="O9" s="61"/>
      <c r="P9" s="69"/>
      <c r="Q9" s="61" t="s">
        <v>77</v>
      </c>
      <c r="R9" s="69"/>
      <c r="S9" s="61" t="s">
        <v>18</v>
      </c>
      <c r="T9" s="70"/>
    </row>
    <row r="10" spans="1:104" ht="21" customHeight="1">
      <c r="C10" s="55"/>
      <c r="D10" s="143"/>
      <c r="E10" s="68" t="s">
        <v>98</v>
      </c>
      <c r="F10" s="69"/>
      <c r="G10" s="68" t="s">
        <v>121</v>
      </c>
      <c r="H10" s="69"/>
      <c r="I10" s="71" t="s">
        <v>78</v>
      </c>
      <c r="J10" s="61"/>
      <c r="K10" s="54" t="s">
        <v>175</v>
      </c>
      <c r="L10" s="61"/>
      <c r="M10" s="54" t="s">
        <v>19</v>
      </c>
      <c r="N10" s="69"/>
      <c r="O10" s="54" t="s">
        <v>170</v>
      </c>
      <c r="P10" s="69"/>
      <c r="Q10" s="54" t="s">
        <v>76</v>
      </c>
      <c r="R10" s="69"/>
      <c r="S10" s="54" t="s">
        <v>9</v>
      </c>
      <c r="T10" s="70"/>
    </row>
    <row r="11" spans="1:104" ht="21" customHeight="1">
      <c r="A11" s="144" t="s">
        <v>119</v>
      </c>
      <c r="C11" s="135"/>
      <c r="D11" s="135"/>
      <c r="E11" s="135">
        <v>320000</v>
      </c>
      <c r="F11" s="135"/>
      <c r="G11" s="135">
        <v>1162720</v>
      </c>
      <c r="H11" s="135"/>
      <c r="I11" s="135">
        <v>32000</v>
      </c>
      <c r="J11" s="135"/>
      <c r="K11" s="135">
        <v>0</v>
      </c>
      <c r="L11" s="135"/>
      <c r="M11" s="135">
        <v>525782</v>
      </c>
      <c r="N11" s="135"/>
      <c r="O11" s="135">
        <v>0</v>
      </c>
      <c r="P11" s="66"/>
      <c r="Q11" s="135">
        <v>-23294</v>
      </c>
      <c r="R11" s="66"/>
      <c r="S11" s="135">
        <f>SUM(E11:Q11)</f>
        <v>2017208</v>
      </c>
      <c r="T11" s="135"/>
    </row>
    <row r="12" spans="1:104" ht="21" customHeight="1">
      <c r="A12" s="140" t="s">
        <v>79</v>
      </c>
      <c r="C12" s="72"/>
      <c r="D12" s="135"/>
      <c r="E12" s="135">
        <v>0</v>
      </c>
      <c r="F12" s="135"/>
      <c r="G12" s="135">
        <v>0</v>
      </c>
      <c r="H12" s="135"/>
      <c r="I12" s="135">
        <v>0</v>
      </c>
      <c r="J12" s="135"/>
      <c r="K12" s="135">
        <v>0</v>
      </c>
      <c r="L12" s="135"/>
      <c r="M12" s="135">
        <f>PL!K109</f>
        <v>359442</v>
      </c>
      <c r="N12" s="135"/>
      <c r="O12" s="135">
        <v>0</v>
      </c>
      <c r="P12" s="66"/>
      <c r="Q12" s="135">
        <v>0</v>
      </c>
      <c r="R12" s="66"/>
      <c r="S12" s="135">
        <f>SUM(E12:Q12)</f>
        <v>359442</v>
      </c>
      <c r="T12" s="135"/>
    </row>
    <row r="13" spans="1:104" ht="21" customHeight="1">
      <c r="A13" s="140" t="s">
        <v>106</v>
      </c>
      <c r="C13" s="72"/>
      <c r="D13" s="135"/>
      <c r="E13" s="145">
        <v>0</v>
      </c>
      <c r="F13" s="135"/>
      <c r="G13" s="145">
        <v>0</v>
      </c>
      <c r="H13" s="135"/>
      <c r="I13" s="145">
        <v>0</v>
      </c>
      <c r="J13" s="135"/>
      <c r="K13" s="145">
        <v>0</v>
      </c>
      <c r="L13" s="135"/>
      <c r="M13" s="145">
        <v>0</v>
      </c>
      <c r="N13" s="135"/>
      <c r="O13" s="145">
        <v>0</v>
      </c>
      <c r="P13" s="66"/>
      <c r="Q13" s="145">
        <f>PL!K116</f>
        <v>-149007</v>
      </c>
      <c r="R13" s="66"/>
      <c r="S13" s="145">
        <f>SUM(E13:Q13)</f>
        <v>-149007</v>
      </c>
      <c r="T13" s="135"/>
    </row>
    <row r="14" spans="1:104" ht="21" customHeight="1">
      <c r="A14" s="140" t="s">
        <v>111</v>
      </c>
      <c r="C14" s="72"/>
      <c r="D14" s="135"/>
      <c r="E14" s="146">
        <f>SUM(E12:E13)</f>
        <v>0</v>
      </c>
      <c r="F14" s="135"/>
      <c r="G14" s="146">
        <f>SUM(G12:G13)</f>
        <v>0</v>
      </c>
      <c r="H14" s="135"/>
      <c r="I14" s="146">
        <f>SUM(I12:I13)</f>
        <v>0</v>
      </c>
      <c r="J14" s="135"/>
      <c r="K14" s="146">
        <f>SUM(K12:K13)</f>
        <v>0</v>
      </c>
      <c r="L14" s="135"/>
      <c r="M14" s="146">
        <f>SUM(M12:M13)</f>
        <v>359442</v>
      </c>
      <c r="N14" s="135"/>
      <c r="O14" s="146">
        <f>SUM(O12:O13)</f>
        <v>0</v>
      </c>
      <c r="P14" s="66"/>
      <c r="Q14" s="146">
        <f>SUM(Q12:Q13)</f>
        <v>-149007</v>
      </c>
      <c r="R14" s="66"/>
      <c r="S14" s="146">
        <f>SUM(S12:S13)</f>
        <v>210435</v>
      </c>
      <c r="T14" s="135"/>
    </row>
    <row r="15" spans="1:104" s="135" customFormat="1" ht="21" customHeight="1" thickBot="1">
      <c r="A15" s="144" t="s">
        <v>187</v>
      </c>
      <c r="B15" s="63"/>
      <c r="C15" s="72"/>
      <c r="E15" s="147">
        <f>SUM(E11:E14)-E14</f>
        <v>320000</v>
      </c>
      <c r="G15" s="147">
        <f>SUM(G11:G14)-G14</f>
        <v>1162720</v>
      </c>
      <c r="I15" s="147">
        <f>SUM(I11:I14)-I14</f>
        <v>32000</v>
      </c>
      <c r="K15" s="147">
        <f>SUM(K11:K14)-K14</f>
        <v>0</v>
      </c>
      <c r="M15" s="147">
        <f>SUM(M11:M14)-M14</f>
        <v>885224</v>
      </c>
      <c r="O15" s="147">
        <f>SUM(O11:O14)-O14</f>
        <v>0</v>
      </c>
      <c r="Q15" s="147">
        <f>SUM(Q11:Q14)-Q14</f>
        <v>-172301</v>
      </c>
      <c r="S15" s="147">
        <f>SUM(S11:S14)-S14</f>
        <v>2227643</v>
      </c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</row>
    <row r="16" spans="1:104" s="135" customFormat="1" ht="21" customHeight="1" thickTop="1">
      <c r="A16" s="140"/>
      <c r="B16" s="63"/>
      <c r="C16" s="72"/>
      <c r="D16" s="141"/>
      <c r="E16" s="141"/>
      <c r="F16" s="64"/>
      <c r="G16" s="141"/>
      <c r="H16" s="64"/>
      <c r="I16" s="142"/>
      <c r="J16" s="64"/>
      <c r="K16" s="142"/>
      <c r="L16" s="64"/>
      <c r="M16" s="142"/>
      <c r="N16" s="64"/>
      <c r="O16" s="142"/>
      <c r="P16" s="64"/>
      <c r="Q16" s="142"/>
      <c r="R16" s="64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</row>
    <row r="17" spans="1:104" ht="21" customHeight="1">
      <c r="A17" s="144" t="s">
        <v>140</v>
      </c>
      <c r="C17" s="72"/>
      <c r="D17" s="135"/>
      <c r="E17" s="135">
        <v>320000</v>
      </c>
      <c r="F17" s="135"/>
      <c r="G17" s="135">
        <v>1162720</v>
      </c>
      <c r="H17" s="135"/>
      <c r="I17" s="135">
        <v>32000</v>
      </c>
      <c r="J17" s="135"/>
      <c r="K17" s="135">
        <v>0</v>
      </c>
      <c r="L17" s="135"/>
      <c r="M17" s="135">
        <v>788361</v>
      </c>
      <c r="N17" s="135"/>
      <c r="O17" s="135">
        <v>0</v>
      </c>
      <c r="P17" s="66"/>
      <c r="Q17" s="135">
        <v>-52315</v>
      </c>
      <c r="R17" s="66"/>
      <c r="S17" s="135">
        <f>SUM(E17:Q17)</f>
        <v>2250766</v>
      </c>
      <c r="T17" s="135"/>
    </row>
    <row r="18" spans="1:104" ht="21" customHeight="1">
      <c r="A18" s="140" t="s">
        <v>79</v>
      </c>
      <c r="C18" s="72"/>
      <c r="D18" s="135"/>
      <c r="E18" s="135">
        <v>0</v>
      </c>
      <c r="F18" s="135"/>
      <c r="G18" s="135">
        <v>0</v>
      </c>
      <c r="H18" s="135"/>
      <c r="I18" s="135">
        <v>0</v>
      </c>
      <c r="J18" s="135"/>
      <c r="K18" s="135">
        <v>0</v>
      </c>
      <c r="L18" s="135"/>
      <c r="M18" s="135">
        <f>PL!I109</f>
        <v>350717</v>
      </c>
      <c r="N18" s="135"/>
      <c r="O18" s="135">
        <v>0</v>
      </c>
      <c r="P18" s="66"/>
      <c r="Q18" s="135">
        <v>0</v>
      </c>
      <c r="R18" s="66"/>
      <c r="S18" s="135">
        <f>SUM(E18:Q18)</f>
        <v>350717</v>
      </c>
      <c r="T18" s="135"/>
    </row>
    <row r="19" spans="1:104" ht="21" customHeight="1">
      <c r="A19" s="140" t="s">
        <v>106</v>
      </c>
      <c r="C19" s="72"/>
      <c r="D19" s="135"/>
      <c r="E19" s="145">
        <v>0</v>
      </c>
      <c r="F19" s="135"/>
      <c r="G19" s="145">
        <v>0</v>
      </c>
      <c r="H19" s="135"/>
      <c r="I19" s="145">
        <v>0</v>
      </c>
      <c r="J19" s="135"/>
      <c r="K19" s="145">
        <v>0</v>
      </c>
      <c r="L19" s="135"/>
      <c r="M19" s="145">
        <v>0</v>
      </c>
      <c r="N19" s="135"/>
      <c r="O19" s="145">
        <v>0</v>
      </c>
      <c r="P19" s="66"/>
      <c r="Q19" s="145">
        <f>PL!I116</f>
        <v>-105940</v>
      </c>
      <c r="R19" s="66"/>
      <c r="S19" s="145">
        <f>SUM(E19:Q19)</f>
        <v>-105940</v>
      </c>
      <c r="T19" s="135"/>
    </row>
    <row r="20" spans="1:104" ht="21" customHeight="1">
      <c r="A20" s="140" t="s">
        <v>111</v>
      </c>
      <c r="C20" s="72"/>
      <c r="D20" s="135"/>
      <c r="E20" s="148">
        <f>SUM(E18:E19)</f>
        <v>0</v>
      </c>
      <c r="F20" s="135"/>
      <c r="G20" s="148">
        <f>SUM(G18:G19)</f>
        <v>0</v>
      </c>
      <c r="H20" s="135"/>
      <c r="I20" s="148">
        <f>SUM(I18:I19)</f>
        <v>0</v>
      </c>
      <c r="J20" s="135"/>
      <c r="K20" s="148">
        <f>SUM(K18:K19)</f>
        <v>0</v>
      </c>
      <c r="L20" s="135"/>
      <c r="M20" s="148">
        <f>SUM(M18:M19)</f>
        <v>350717</v>
      </c>
      <c r="N20" s="135"/>
      <c r="O20" s="148">
        <f>SUM(O18:O19)</f>
        <v>0</v>
      </c>
      <c r="P20" s="66"/>
      <c r="Q20" s="148">
        <f>SUM(Q18:Q19)</f>
        <v>-105940</v>
      </c>
      <c r="R20" s="66"/>
      <c r="S20" s="148">
        <f>SUM(S18:S19)</f>
        <v>244777</v>
      </c>
      <c r="T20" s="135"/>
    </row>
    <row r="21" spans="1:104" ht="20.25" customHeight="1">
      <c r="A21" s="140" t="s">
        <v>173</v>
      </c>
      <c r="C21" s="72"/>
      <c r="D21" s="135"/>
      <c r="E21" s="135">
        <v>0</v>
      </c>
      <c r="F21" s="135"/>
      <c r="G21" s="135">
        <v>0</v>
      </c>
      <c r="H21" s="135"/>
      <c r="I21" s="135">
        <v>0</v>
      </c>
      <c r="J21" s="135"/>
      <c r="K21" s="135">
        <v>16833</v>
      </c>
      <c r="L21" s="135"/>
      <c r="M21" s="135">
        <v>-16833</v>
      </c>
      <c r="N21" s="135"/>
      <c r="O21" s="73">
        <v>-16833</v>
      </c>
      <c r="P21" s="73"/>
      <c r="Q21" s="135">
        <v>0</v>
      </c>
      <c r="R21" s="66"/>
      <c r="S21" s="135">
        <f>SUM(E21:Q21)</f>
        <v>-16833</v>
      </c>
      <c r="T21" s="135"/>
    </row>
    <row r="22" spans="1:104" ht="21" customHeight="1">
      <c r="A22" s="140" t="s">
        <v>176</v>
      </c>
      <c r="C22" s="72"/>
      <c r="D22" s="135"/>
      <c r="E22" s="145">
        <v>0</v>
      </c>
      <c r="F22" s="135"/>
      <c r="G22" s="145">
        <v>0</v>
      </c>
      <c r="H22" s="135"/>
      <c r="I22" s="145">
        <v>0</v>
      </c>
      <c r="J22" s="135"/>
      <c r="K22" s="145">
        <v>0</v>
      </c>
      <c r="L22" s="135"/>
      <c r="M22" s="145">
        <v>-575370</v>
      </c>
      <c r="N22" s="135"/>
      <c r="O22" s="74">
        <v>0</v>
      </c>
      <c r="P22" s="73"/>
      <c r="Q22" s="145">
        <v>0</v>
      </c>
      <c r="R22" s="66"/>
      <c r="S22" s="145">
        <f>SUM(E22:Q22)</f>
        <v>-575370</v>
      </c>
      <c r="T22" s="135"/>
    </row>
    <row r="23" spans="1:104" s="135" customFormat="1" ht="21" customHeight="1" thickBot="1">
      <c r="A23" s="144" t="s">
        <v>188</v>
      </c>
      <c r="B23" s="63"/>
      <c r="E23" s="147">
        <f>SUM(E17:E22)-E20</f>
        <v>320000</v>
      </c>
      <c r="G23" s="147">
        <f>SUM(G17:G22)-G20</f>
        <v>1162720</v>
      </c>
      <c r="I23" s="147">
        <f>SUM(I17:I22)-I20</f>
        <v>32000</v>
      </c>
      <c r="K23" s="147">
        <f>SUM(K17:K22)-K20</f>
        <v>16833</v>
      </c>
      <c r="M23" s="147">
        <f>SUM(M17:M22)-M20</f>
        <v>546875</v>
      </c>
      <c r="O23" s="147">
        <f>SUM(O17:O22)-O20</f>
        <v>-16833</v>
      </c>
      <c r="Q23" s="147">
        <f>SUM(Q17:Q22)-Q20</f>
        <v>-158255</v>
      </c>
      <c r="S23" s="147">
        <f>SUM(S17:S22)-S20</f>
        <v>1903340</v>
      </c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</row>
    <row r="24" spans="1:104" s="135" customFormat="1" ht="21" customHeight="1" thickTop="1">
      <c r="A24" s="144"/>
      <c r="B24" s="63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</row>
    <row r="25" spans="1:104" s="135" customFormat="1" ht="21" customHeight="1">
      <c r="A25" s="140" t="s">
        <v>4</v>
      </c>
      <c r="B25" s="63"/>
      <c r="C25" s="141"/>
      <c r="D25" s="141"/>
      <c r="E25" s="141"/>
      <c r="F25" s="64"/>
      <c r="G25" s="141"/>
      <c r="H25" s="64"/>
      <c r="I25" s="142"/>
      <c r="J25" s="64"/>
      <c r="K25" s="64"/>
      <c r="L25" s="64"/>
      <c r="M25" s="142"/>
      <c r="N25" s="64"/>
      <c r="O25" s="142"/>
      <c r="P25" s="64"/>
      <c r="Q25" s="142"/>
      <c r="R25" s="6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</row>
    <row r="26" spans="1:104" s="135" customFormat="1" ht="21" customHeight="1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75"/>
    </row>
  </sheetData>
  <mergeCells count="2">
    <mergeCell ref="E6:S6"/>
    <mergeCell ref="I7:M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3A840-6E09-44DF-A9EA-6D98B8B32292}">
  <sheetPr codeName="Sheet5"/>
  <dimension ref="A1:L81"/>
  <sheetViews>
    <sheetView showGridLines="0" view="pageBreakPreview" topLeftCell="A52" zoomScale="80" zoomScaleNormal="100" zoomScaleSheetLayoutView="100" workbookViewId="0">
      <selection activeCell="J65" activeCellId="2" sqref="F65 H65 J65"/>
    </sheetView>
  </sheetViews>
  <sheetFormatPr defaultColWidth="10.7109375" defaultRowHeight="21.95" customHeight="1"/>
  <cols>
    <col min="1" max="1" width="42.7109375" style="130" customWidth="1"/>
    <col min="2" max="2" width="6.7109375" style="130" customWidth="1"/>
    <col min="3" max="3" width="1.7109375" style="130" customWidth="1"/>
    <col min="4" max="4" width="10.7109375" style="131" customWidth="1"/>
    <col min="5" max="5" width="1.7109375" style="131" customWidth="1"/>
    <col min="6" max="6" width="10.7109375" style="131" customWidth="1"/>
    <col min="7" max="7" width="1.7109375" style="131" customWidth="1"/>
    <col min="8" max="8" width="10.7109375" style="131" customWidth="1"/>
    <col min="9" max="9" width="1.7109375" style="131" customWidth="1"/>
    <col min="10" max="10" width="10.7109375" style="131" customWidth="1"/>
    <col min="11" max="11" width="1.7109375" style="131" customWidth="1"/>
    <col min="12" max="12" width="12" style="131" bestFit="1" customWidth="1"/>
    <col min="13" max="13" width="12.28515625" style="131" bestFit="1" customWidth="1"/>
    <col min="14" max="15" width="13.140625" style="131" bestFit="1" customWidth="1"/>
    <col min="16" max="16" width="11.28515625" style="131" bestFit="1" customWidth="1"/>
    <col min="17" max="16384" width="10.7109375" style="131"/>
  </cols>
  <sheetData>
    <row r="1" spans="1:12" ht="21.95" customHeight="1">
      <c r="J1" s="45" t="s">
        <v>46</v>
      </c>
    </row>
    <row r="2" spans="1:12" s="132" customFormat="1" ht="21.95" customHeight="1">
      <c r="A2" s="46" t="s">
        <v>86</v>
      </c>
      <c r="C2" s="47"/>
      <c r="D2" s="47"/>
      <c r="E2" s="133"/>
      <c r="G2" s="133"/>
      <c r="I2" s="133"/>
      <c r="K2" s="48"/>
      <c r="L2" s="49"/>
    </row>
    <row r="3" spans="1:12" s="134" customFormat="1" ht="21.95" customHeight="1">
      <c r="A3" s="162" t="s">
        <v>12</v>
      </c>
      <c r="B3" s="163"/>
      <c r="C3" s="163"/>
      <c r="D3" s="164"/>
      <c r="E3" s="164"/>
      <c r="F3" s="165"/>
      <c r="G3" s="163"/>
      <c r="H3" s="1"/>
      <c r="I3" s="163"/>
      <c r="J3" s="1"/>
      <c r="K3" s="163"/>
      <c r="L3" s="165"/>
    </row>
    <row r="4" spans="1:12" s="52" customFormat="1" ht="21.95" customHeight="1">
      <c r="A4" s="50" t="s">
        <v>189</v>
      </c>
      <c r="B4" s="51"/>
      <c r="C4" s="51"/>
      <c r="D4" s="166"/>
      <c r="E4" s="166"/>
      <c r="F4" s="166"/>
      <c r="G4" s="166"/>
      <c r="I4" s="166"/>
    </row>
    <row r="5" spans="1:12" ht="21.95" customHeight="1">
      <c r="D5" s="167"/>
      <c r="E5" s="167"/>
      <c r="F5" s="167"/>
      <c r="G5" s="167"/>
      <c r="H5" s="53"/>
      <c r="I5" s="167"/>
      <c r="J5" s="53" t="s">
        <v>47</v>
      </c>
    </row>
    <row r="6" spans="1:12" ht="21.95" customHeight="1">
      <c r="B6" s="168"/>
      <c r="C6" s="168"/>
      <c r="D6" s="190" t="s">
        <v>0</v>
      </c>
      <c r="E6" s="190"/>
      <c r="F6" s="190"/>
      <c r="G6" s="166"/>
      <c r="H6" s="190" t="s">
        <v>25</v>
      </c>
      <c r="I6" s="190"/>
      <c r="J6" s="190"/>
    </row>
    <row r="7" spans="1:12" ht="21.95" customHeight="1">
      <c r="B7" s="55" t="s">
        <v>1</v>
      </c>
      <c r="C7" s="168"/>
      <c r="D7" s="56" t="s">
        <v>139</v>
      </c>
      <c r="E7" s="57"/>
      <c r="F7" s="57">
        <v>2567</v>
      </c>
      <c r="G7" s="166"/>
      <c r="H7" s="56" t="s">
        <v>139</v>
      </c>
      <c r="I7" s="57"/>
      <c r="J7" s="57">
        <v>2567</v>
      </c>
    </row>
    <row r="8" spans="1:12" s="134" customFormat="1" ht="21.95" customHeight="1">
      <c r="A8" s="169" t="s">
        <v>20</v>
      </c>
      <c r="B8" s="170"/>
      <c r="C8" s="170"/>
      <c r="D8" s="171"/>
      <c r="E8" s="171"/>
      <c r="F8" s="172"/>
      <c r="H8" s="3"/>
      <c r="J8" s="3"/>
      <c r="L8" s="172"/>
    </row>
    <row r="9" spans="1:12" s="134" customFormat="1" ht="21.95" customHeight="1">
      <c r="A9" s="173" t="s">
        <v>134</v>
      </c>
      <c r="D9" s="135">
        <f>PL!E90</f>
        <v>512729</v>
      </c>
      <c r="E9" s="135"/>
      <c r="F9" s="135">
        <f>PL!G90</f>
        <v>430520</v>
      </c>
      <c r="G9" s="135"/>
      <c r="H9" s="135">
        <f>PL!I90</f>
        <v>350717</v>
      </c>
      <c r="I9" s="135"/>
      <c r="J9" s="135">
        <f>PL!K90</f>
        <v>359442</v>
      </c>
      <c r="K9" s="58"/>
      <c r="L9" s="174"/>
    </row>
    <row r="10" spans="1:12" s="134" customFormat="1" ht="21.95" customHeight="1">
      <c r="A10" s="130" t="s">
        <v>136</v>
      </c>
      <c r="D10" s="58"/>
      <c r="E10" s="58"/>
      <c r="F10" s="175"/>
      <c r="G10" s="58"/>
      <c r="H10" s="175"/>
      <c r="I10" s="58"/>
      <c r="J10" s="175"/>
      <c r="K10" s="58"/>
      <c r="L10" s="175"/>
    </row>
    <row r="11" spans="1:12" s="134" customFormat="1" ht="21.95" customHeight="1">
      <c r="A11" s="130" t="s">
        <v>116</v>
      </c>
      <c r="D11" s="58"/>
      <c r="E11" s="58"/>
      <c r="F11" s="175"/>
      <c r="G11" s="58"/>
      <c r="H11" s="175"/>
      <c r="I11" s="58"/>
      <c r="J11" s="175"/>
      <c r="K11" s="58"/>
      <c r="L11" s="175"/>
    </row>
    <row r="12" spans="1:12" s="134" customFormat="1" ht="21.95" customHeight="1">
      <c r="A12" s="59" t="s">
        <v>156</v>
      </c>
      <c r="D12" s="60">
        <v>-145</v>
      </c>
      <c r="E12" s="60"/>
      <c r="F12" s="60">
        <v>-71</v>
      </c>
      <c r="G12" s="60"/>
      <c r="H12" s="60">
        <v>-426</v>
      </c>
      <c r="I12" s="60"/>
      <c r="J12" s="60">
        <v>-847</v>
      </c>
      <c r="K12" s="58"/>
      <c r="L12" s="174"/>
    </row>
    <row r="13" spans="1:12" s="134" customFormat="1" ht="21.95" customHeight="1">
      <c r="A13" s="130" t="s">
        <v>160</v>
      </c>
      <c r="B13" s="171"/>
      <c r="D13" s="174">
        <v>75</v>
      </c>
      <c r="E13" s="60"/>
      <c r="F13" s="174">
        <v>1714</v>
      </c>
      <c r="G13" s="60"/>
      <c r="H13" s="174">
        <v>0</v>
      </c>
      <c r="I13" s="60"/>
      <c r="J13" s="174">
        <v>0</v>
      </c>
      <c r="K13" s="58"/>
      <c r="L13" s="174"/>
    </row>
    <row r="14" spans="1:12" s="134" customFormat="1" ht="21.95" customHeight="1">
      <c r="A14" s="130" t="s">
        <v>90</v>
      </c>
      <c r="B14" s="171"/>
      <c r="D14" s="174">
        <v>43080</v>
      </c>
      <c r="E14" s="60"/>
      <c r="F14" s="174">
        <v>43034</v>
      </c>
      <c r="G14" s="60"/>
      <c r="H14" s="174">
        <v>42436</v>
      </c>
      <c r="I14" s="60"/>
      <c r="J14" s="174">
        <v>43034</v>
      </c>
      <c r="K14" s="58"/>
      <c r="L14" s="174"/>
    </row>
    <row r="15" spans="1:12" s="134" customFormat="1" ht="21.95" customHeight="1">
      <c r="A15" s="59" t="s">
        <v>117</v>
      </c>
      <c r="B15" s="171"/>
      <c r="D15" s="60">
        <v>3761</v>
      </c>
      <c r="E15" s="60"/>
      <c r="F15" s="60">
        <v>4788</v>
      </c>
      <c r="G15" s="60"/>
      <c r="H15" s="60">
        <v>24</v>
      </c>
      <c r="I15" s="60"/>
      <c r="J15" s="60">
        <v>19</v>
      </c>
      <c r="K15" s="58"/>
      <c r="L15" s="174"/>
    </row>
    <row r="16" spans="1:12" s="134" customFormat="1" ht="21">
      <c r="A16" s="59" t="s">
        <v>153</v>
      </c>
      <c r="B16" s="171"/>
      <c r="D16" s="60">
        <v>64</v>
      </c>
      <c r="E16" s="60"/>
      <c r="F16" s="60">
        <v>-356</v>
      </c>
      <c r="G16" s="60"/>
      <c r="H16" s="60">
        <v>0</v>
      </c>
      <c r="I16" s="60"/>
      <c r="J16" s="60">
        <v>0</v>
      </c>
      <c r="K16" s="58"/>
      <c r="L16" s="174"/>
    </row>
    <row r="17" spans="1:12" s="134" customFormat="1" ht="21.95" customHeight="1">
      <c r="A17" s="59" t="s">
        <v>99</v>
      </c>
      <c r="B17" s="171"/>
      <c r="D17" s="60">
        <v>72</v>
      </c>
      <c r="E17" s="60"/>
      <c r="F17" s="60">
        <v>77</v>
      </c>
      <c r="G17" s="60"/>
      <c r="H17" s="60">
        <v>72</v>
      </c>
      <c r="I17" s="60"/>
      <c r="J17" s="60">
        <v>77</v>
      </c>
      <c r="K17" s="58"/>
      <c r="L17" s="174"/>
    </row>
    <row r="18" spans="1:12" s="134" customFormat="1" ht="21.95" customHeight="1">
      <c r="A18" s="59" t="s">
        <v>57</v>
      </c>
      <c r="B18" s="171">
        <v>6</v>
      </c>
      <c r="D18" s="60">
        <v>57133</v>
      </c>
      <c r="E18" s="60"/>
      <c r="F18" s="60">
        <v>46343</v>
      </c>
      <c r="G18" s="60"/>
      <c r="H18" s="60">
        <v>0</v>
      </c>
      <c r="I18" s="60"/>
      <c r="J18" s="60">
        <v>0</v>
      </c>
      <c r="K18" s="58"/>
      <c r="L18" s="174"/>
    </row>
    <row r="19" spans="1:12" s="134" customFormat="1" ht="21.95" customHeight="1">
      <c r="A19" s="59" t="s">
        <v>100</v>
      </c>
      <c r="B19" s="171"/>
      <c r="D19" s="60">
        <v>20</v>
      </c>
      <c r="E19" s="60"/>
      <c r="F19" s="60">
        <v>25</v>
      </c>
      <c r="G19" s="60"/>
      <c r="H19" s="60">
        <v>20</v>
      </c>
      <c r="I19" s="60"/>
      <c r="J19" s="60">
        <v>25</v>
      </c>
      <c r="K19" s="58"/>
      <c r="L19" s="174"/>
    </row>
    <row r="20" spans="1:12" s="134" customFormat="1" ht="21.95" customHeight="1">
      <c r="A20" s="59" t="s">
        <v>195</v>
      </c>
      <c r="B20" s="171">
        <v>6</v>
      </c>
      <c r="D20" s="60">
        <v>2325</v>
      </c>
      <c r="E20" s="60"/>
      <c r="F20" s="60">
        <v>0</v>
      </c>
      <c r="G20" s="60"/>
      <c r="H20" s="60">
        <v>0</v>
      </c>
      <c r="I20" s="60"/>
      <c r="J20" s="60">
        <v>0</v>
      </c>
      <c r="K20" s="58"/>
      <c r="L20" s="174"/>
    </row>
    <row r="21" spans="1:12" s="134" customFormat="1" ht="21.95" customHeight="1">
      <c r="A21" s="59" t="s">
        <v>161</v>
      </c>
      <c r="B21" s="171"/>
      <c r="D21" s="60">
        <v>1993</v>
      </c>
      <c r="E21" s="60"/>
      <c r="F21" s="60">
        <v>2781</v>
      </c>
      <c r="G21" s="60"/>
      <c r="H21" s="60">
        <v>0</v>
      </c>
      <c r="I21" s="60"/>
      <c r="J21" s="60">
        <v>0</v>
      </c>
      <c r="K21" s="58"/>
      <c r="L21" s="174"/>
    </row>
    <row r="22" spans="1:12" s="134" customFormat="1" ht="21.95" customHeight="1">
      <c r="A22" s="59" t="s">
        <v>159</v>
      </c>
      <c r="B22" s="171"/>
      <c r="D22" s="136">
        <v>7957</v>
      </c>
      <c r="E22" s="60"/>
      <c r="F22" s="136">
        <v>8172</v>
      </c>
      <c r="G22" s="60"/>
      <c r="H22" s="136">
        <v>504</v>
      </c>
      <c r="I22" s="60"/>
      <c r="J22" s="136">
        <v>419</v>
      </c>
      <c r="K22" s="58"/>
      <c r="L22" s="174"/>
    </row>
    <row r="23" spans="1:12" s="134" customFormat="1" ht="21.95" customHeight="1">
      <c r="A23" s="59" t="s">
        <v>162</v>
      </c>
      <c r="B23" s="171">
        <v>5</v>
      </c>
      <c r="D23" s="136">
        <v>0</v>
      </c>
      <c r="E23" s="60"/>
      <c r="F23" s="136">
        <v>0</v>
      </c>
      <c r="G23" s="60"/>
      <c r="H23" s="136">
        <v>-397450</v>
      </c>
      <c r="I23" s="60"/>
      <c r="J23" s="136">
        <v>-393732</v>
      </c>
      <c r="K23" s="58"/>
      <c r="L23" s="174"/>
    </row>
    <row r="24" spans="1:12" s="134" customFormat="1" ht="21.95" customHeight="1">
      <c r="A24" s="173" t="s">
        <v>104</v>
      </c>
      <c r="D24" s="174">
        <v>-15121</v>
      </c>
      <c r="E24" s="58"/>
      <c r="F24" s="174">
        <v>-6061</v>
      </c>
      <c r="G24" s="58"/>
      <c r="H24" s="174">
        <v>-3472</v>
      </c>
      <c r="I24" s="58"/>
      <c r="J24" s="174">
        <v>-57</v>
      </c>
      <c r="K24" s="58"/>
      <c r="L24" s="174"/>
    </row>
    <row r="25" spans="1:12" s="134" customFormat="1" ht="21.95" customHeight="1">
      <c r="A25" s="173" t="s">
        <v>105</v>
      </c>
      <c r="D25" s="176">
        <v>3877</v>
      </c>
      <c r="E25" s="58"/>
      <c r="F25" s="176">
        <v>5100</v>
      </c>
      <c r="G25" s="58"/>
      <c r="H25" s="176">
        <v>144</v>
      </c>
      <c r="I25" s="58"/>
      <c r="J25" s="176">
        <v>0</v>
      </c>
      <c r="K25" s="58"/>
      <c r="L25" s="174"/>
    </row>
    <row r="26" spans="1:12" s="134" customFormat="1" ht="21.95" customHeight="1">
      <c r="A26" s="59" t="s">
        <v>180</v>
      </c>
      <c r="D26" s="174"/>
      <c r="E26" s="58"/>
      <c r="F26" s="174"/>
      <c r="G26" s="58"/>
      <c r="H26" s="174"/>
      <c r="I26" s="58"/>
      <c r="J26" s="174"/>
    </row>
    <row r="27" spans="1:12" s="134" customFormat="1" ht="21.95" customHeight="1">
      <c r="A27" s="130" t="s">
        <v>72</v>
      </c>
      <c r="D27" s="174">
        <f>SUM(D9:D25)</f>
        <v>617820</v>
      </c>
      <c r="E27" s="136"/>
      <c r="F27" s="174">
        <f>SUM(F9:F25)</f>
        <v>536066</v>
      </c>
      <c r="G27" s="136"/>
      <c r="H27" s="174">
        <f>SUM(H9:H25)</f>
        <v>-7431</v>
      </c>
      <c r="I27" s="136"/>
      <c r="J27" s="174">
        <f>SUM(J9:J25)</f>
        <v>8380</v>
      </c>
    </row>
    <row r="28" spans="1:12" s="134" customFormat="1" ht="21.95" customHeight="1">
      <c r="A28" s="130" t="s">
        <v>73</v>
      </c>
      <c r="D28" s="177"/>
      <c r="E28" s="177"/>
      <c r="F28" s="177"/>
      <c r="G28" s="177"/>
      <c r="H28" s="177"/>
      <c r="I28" s="58"/>
      <c r="J28" s="174"/>
      <c r="K28" s="58"/>
      <c r="L28" s="174"/>
    </row>
    <row r="29" spans="1:12" s="134" customFormat="1" ht="21.95" customHeight="1">
      <c r="A29" s="130" t="s">
        <v>146</v>
      </c>
      <c r="D29" s="60">
        <v>52865</v>
      </c>
      <c r="E29" s="60"/>
      <c r="F29" s="60">
        <v>-9531</v>
      </c>
      <c r="G29" s="60"/>
      <c r="H29" s="60">
        <v>-809</v>
      </c>
      <c r="I29" s="60"/>
      <c r="J29" s="60">
        <v>30667</v>
      </c>
      <c r="K29" s="58"/>
      <c r="L29" s="174"/>
    </row>
    <row r="30" spans="1:12" s="134" customFormat="1" ht="21.95" customHeight="1">
      <c r="A30" s="173" t="s">
        <v>40</v>
      </c>
      <c r="D30" s="60">
        <v>8667</v>
      </c>
      <c r="E30" s="60"/>
      <c r="F30" s="60">
        <v>8994</v>
      </c>
      <c r="G30" s="60"/>
      <c r="H30" s="60">
        <v>321</v>
      </c>
      <c r="I30" s="60"/>
      <c r="J30" s="60">
        <v>744</v>
      </c>
      <c r="K30" s="58"/>
      <c r="L30" s="174"/>
    </row>
    <row r="31" spans="1:12" s="134" customFormat="1" ht="21.95" customHeight="1">
      <c r="A31" s="173" t="s">
        <v>192</v>
      </c>
      <c r="D31" s="60">
        <v>0</v>
      </c>
      <c r="E31" s="60"/>
      <c r="F31" s="60">
        <v>137</v>
      </c>
      <c r="G31" s="60"/>
      <c r="H31" s="60">
        <v>0</v>
      </c>
      <c r="I31" s="60"/>
      <c r="J31" s="60">
        <v>0</v>
      </c>
      <c r="K31" s="58"/>
      <c r="L31" s="174"/>
    </row>
    <row r="32" spans="1:12" s="134" customFormat="1" ht="21.95" customHeight="1">
      <c r="A32" s="130" t="s">
        <v>74</v>
      </c>
      <c r="D32" s="136"/>
      <c r="E32" s="60"/>
      <c r="F32" s="136"/>
      <c r="G32" s="60"/>
      <c r="H32" s="136"/>
      <c r="I32" s="60"/>
      <c r="J32" s="136"/>
      <c r="K32" s="58"/>
      <c r="L32" s="174"/>
    </row>
    <row r="33" spans="1:12" s="134" customFormat="1" ht="21.95" customHeight="1">
      <c r="A33" s="130" t="s">
        <v>147</v>
      </c>
      <c r="D33" s="174">
        <v>7060</v>
      </c>
      <c r="E33" s="60"/>
      <c r="F33" s="174">
        <v>-21045</v>
      </c>
      <c r="G33" s="60"/>
      <c r="H33" s="174">
        <v>-3107</v>
      </c>
      <c r="I33" s="60"/>
      <c r="J33" s="174">
        <v>-22387</v>
      </c>
      <c r="K33" s="58"/>
      <c r="L33" s="174"/>
    </row>
    <row r="34" spans="1:12" s="134" customFormat="1" ht="21.95" customHeight="1">
      <c r="A34" s="173" t="s">
        <v>167</v>
      </c>
      <c r="D34" s="174">
        <v>0</v>
      </c>
      <c r="E34" s="60"/>
      <c r="F34" s="174">
        <v>-4341</v>
      </c>
      <c r="G34" s="60"/>
      <c r="H34" s="174">
        <v>0</v>
      </c>
      <c r="I34" s="60"/>
      <c r="J34" s="174">
        <v>0</v>
      </c>
      <c r="K34" s="58"/>
      <c r="L34" s="174"/>
    </row>
    <row r="35" spans="1:12" s="134" customFormat="1" ht="21.75" customHeight="1">
      <c r="A35" s="173" t="s">
        <v>41</v>
      </c>
      <c r="D35" s="60">
        <v>1757</v>
      </c>
      <c r="E35" s="60"/>
      <c r="F35" s="60">
        <v>3363</v>
      </c>
      <c r="G35" s="60"/>
      <c r="H35" s="60">
        <v>3573</v>
      </c>
      <c r="I35" s="60"/>
      <c r="J35" s="60">
        <v>-1510</v>
      </c>
    </row>
    <row r="36" spans="1:12" s="134" customFormat="1" ht="21.95" customHeight="1">
      <c r="A36" s="130" t="s">
        <v>152</v>
      </c>
      <c r="D36" s="178">
        <f>SUM(D27:D35)</f>
        <v>688169</v>
      </c>
      <c r="E36" s="58"/>
      <c r="F36" s="178">
        <f>SUM(F27:F35)</f>
        <v>513643</v>
      </c>
      <c r="G36" s="58"/>
      <c r="H36" s="178">
        <f>SUM(H27:H35)</f>
        <v>-7453</v>
      </c>
      <c r="I36" s="58"/>
      <c r="J36" s="178">
        <f>SUM(J27:J35)</f>
        <v>15894</v>
      </c>
    </row>
    <row r="37" spans="1:12" s="134" customFormat="1" ht="21.95" customHeight="1">
      <c r="A37" s="130" t="s">
        <v>43</v>
      </c>
      <c r="D37" s="174">
        <v>-809</v>
      </c>
      <c r="E37" s="58"/>
      <c r="F37" s="174">
        <v>-413</v>
      </c>
      <c r="G37" s="58"/>
      <c r="H37" s="174">
        <v>-164</v>
      </c>
      <c r="I37" s="58"/>
      <c r="J37" s="174">
        <v>-25</v>
      </c>
    </row>
    <row r="38" spans="1:12" s="134" customFormat="1" ht="21.95" customHeight="1">
      <c r="A38" s="130" t="s">
        <v>127</v>
      </c>
      <c r="D38" s="174">
        <v>-5408</v>
      </c>
      <c r="E38" s="58"/>
      <c r="F38" s="174">
        <v>-7518</v>
      </c>
      <c r="G38" s="58"/>
      <c r="H38" s="174">
        <v>0</v>
      </c>
      <c r="I38" s="58"/>
      <c r="J38" s="174">
        <v>-1980</v>
      </c>
    </row>
    <row r="39" spans="1:12" s="134" customFormat="1" ht="21.95" customHeight="1">
      <c r="A39" s="130" t="s">
        <v>44</v>
      </c>
      <c r="D39" s="174">
        <v>-165908</v>
      </c>
      <c r="E39" s="58"/>
      <c r="F39" s="174">
        <v>-141237</v>
      </c>
      <c r="G39" s="58"/>
      <c r="H39" s="174">
        <v>-42471</v>
      </c>
      <c r="I39" s="58"/>
      <c r="J39" s="174">
        <v>-43031</v>
      </c>
    </row>
    <row r="40" spans="1:12" s="134" customFormat="1" ht="21.95" customHeight="1">
      <c r="A40" s="169" t="s">
        <v>114</v>
      </c>
      <c r="D40" s="179">
        <f>SUM(D36:D39)</f>
        <v>516044</v>
      </c>
      <c r="E40" s="58"/>
      <c r="F40" s="179">
        <f>SUM(F36:F39)</f>
        <v>364475</v>
      </c>
      <c r="G40" s="58"/>
      <c r="H40" s="179">
        <f>SUM(H36:H39)</f>
        <v>-50088</v>
      </c>
      <c r="I40" s="58"/>
      <c r="J40" s="179">
        <f>SUM(J36:J39)</f>
        <v>-29142</v>
      </c>
    </row>
    <row r="41" spans="1:12" s="134" customFormat="1" ht="9.75" customHeight="1">
      <c r="A41" s="169"/>
      <c r="D41" s="174"/>
      <c r="E41" s="58"/>
      <c r="F41" s="174"/>
      <c r="G41" s="58"/>
      <c r="H41" s="174"/>
      <c r="I41" s="58"/>
      <c r="J41" s="174"/>
    </row>
    <row r="42" spans="1:12" s="134" customFormat="1" ht="21.95" customHeight="1">
      <c r="A42" s="134" t="s">
        <v>4</v>
      </c>
      <c r="D42" s="171"/>
      <c r="E42" s="171"/>
      <c r="F42" s="172"/>
      <c r="H42" s="3"/>
      <c r="J42" s="3"/>
      <c r="L42" s="172"/>
    </row>
    <row r="43" spans="1:12" s="134" customFormat="1" ht="21.95" customHeight="1">
      <c r="F43" s="172"/>
      <c r="H43" s="3"/>
      <c r="J43" s="2" t="s">
        <v>46</v>
      </c>
      <c r="L43" s="180"/>
    </row>
    <row r="44" spans="1:12" s="132" customFormat="1" ht="21.95" customHeight="1">
      <c r="A44" s="46" t="s">
        <v>86</v>
      </c>
      <c r="C44" s="47"/>
      <c r="D44" s="47"/>
      <c r="E44" s="133"/>
      <c r="G44" s="133"/>
      <c r="I44" s="133"/>
      <c r="K44" s="48"/>
      <c r="L44" s="49"/>
    </row>
    <row r="45" spans="1:12" s="134" customFormat="1" ht="21.95" customHeight="1">
      <c r="A45" s="137" t="s">
        <v>13</v>
      </c>
      <c r="B45" s="163"/>
      <c r="C45" s="163"/>
      <c r="D45" s="164"/>
      <c r="E45" s="164"/>
      <c r="F45" s="165"/>
      <c r="G45" s="163"/>
      <c r="H45" s="1"/>
      <c r="I45" s="163"/>
      <c r="J45" s="1"/>
      <c r="K45" s="163"/>
      <c r="L45" s="165"/>
    </row>
    <row r="46" spans="1:12" s="52" customFormat="1" ht="21.95" customHeight="1">
      <c r="A46" s="50" t="s">
        <v>190</v>
      </c>
      <c r="B46" s="51"/>
      <c r="C46" s="51"/>
      <c r="D46" s="166"/>
      <c r="E46" s="166"/>
      <c r="F46" s="166"/>
      <c r="G46" s="166"/>
      <c r="I46" s="166"/>
    </row>
    <row r="47" spans="1:12" ht="21.95" customHeight="1">
      <c r="D47" s="167"/>
      <c r="E47" s="167"/>
      <c r="F47" s="167"/>
      <c r="G47" s="167"/>
      <c r="H47" s="53"/>
      <c r="I47" s="167"/>
      <c r="J47" s="53" t="s">
        <v>47</v>
      </c>
    </row>
    <row r="48" spans="1:12" ht="21.95" customHeight="1">
      <c r="B48" s="168"/>
      <c r="C48" s="168"/>
      <c r="D48" s="190" t="s">
        <v>0</v>
      </c>
      <c r="E48" s="190"/>
      <c r="F48" s="190"/>
      <c r="G48" s="166"/>
      <c r="H48" s="190" t="s">
        <v>25</v>
      </c>
      <c r="I48" s="190"/>
      <c r="J48" s="190"/>
    </row>
    <row r="49" spans="1:10" ht="21.95" customHeight="1">
      <c r="B49" s="55" t="s">
        <v>1</v>
      </c>
      <c r="C49" s="168"/>
      <c r="D49" s="56" t="s">
        <v>139</v>
      </c>
      <c r="E49" s="57"/>
      <c r="F49" s="57">
        <v>2567</v>
      </c>
      <c r="G49" s="166"/>
      <c r="H49" s="56" t="s">
        <v>139</v>
      </c>
      <c r="I49" s="57"/>
      <c r="J49" s="57">
        <v>2567</v>
      </c>
    </row>
    <row r="50" spans="1:10" s="134" customFormat="1" ht="21.95" customHeight="1">
      <c r="A50" s="137" t="s">
        <v>21</v>
      </c>
      <c r="D50" s="61"/>
      <c r="E50" s="61"/>
      <c r="F50" s="61"/>
      <c r="G50" s="61"/>
      <c r="H50" s="61"/>
      <c r="I50" s="61"/>
      <c r="J50" s="61"/>
    </row>
    <row r="51" spans="1:10" s="134" customFormat="1" ht="21.95" customHeight="1">
      <c r="A51" s="173" t="s">
        <v>169</v>
      </c>
      <c r="B51" s="171"/>
      <c r="C51" s="170"/>
      <c r="D51" s="174">
        <v>0</v>
      </c>
      <c r="E51" s="60"/>
      <c r="F51" s="174">
        <v>0</v>
      </c>
      <c r="G51" s="60"/>
      <c r="H51" s="174">
        <v>0</v>
      </c>
      <c r="I51" s="60"/>
      <c r="J51" s="174">
        <v>-377</v>
      </c>
    </row>
    <row r="52" spans="1:10" s="134" customFormat="1" ht="21.95" customHeight="1">
      <c r="A52" s="182" t="s">
        <v>201</v>
      </c>
      <c r="B52" s="171"/>
      <c r="D52" s="181">
        <v>0</v>
      </c>
      <c r="E52" s="58"/>
      <c r="F52" s="181">
        <v>0</v>
      </c>
      <c r="G52" s="58"/>
      <c r="H52" s="181">
        <v>-646</v>
      </c>
      <c r="I52" s="58"/>
      <c r="J52" s="181">
        <v>0</v>
      </c>
    </row>
    <row r="53" spans="1:10" s="134" customFormat="1" ht="21.95" customHeight="1">
      <c r="A53" s="173" t="s">
        <v>112</v>
      </c>
      <c r="B53" s="171">
        <v>5</v>
      </c>
      <c r="D53" s="174">
        <v>0</v>
      </c>
      <c r="E53" s="60"/>
      <c r="F53" s="174">
        <v>0</v>
      </c>
      <c r="G53" s="60"/>
      <c r="H53" s="174">
        <v>397450</v>
      </c>
      <c r="I53" s="60"/>
      <c r="J53" s="174">
        <v>393732</v>
      </c>
    </row>
    <row r="54" spans="1:10" s="134" customFormat="1" ht="21.95" customHeight="1">
      <c r="A54" s="130" t="s">
        <v>63</v>
      </c>
      <c r="B54" s="171"/>
      <c r="D54" s="174">
        <v>-1843</v>
      </c>
      <c r="E54" s="60"/>
      <c r="F54" s="174">
        <v>-4270</v>
      </c>
      <c r="G54" s="60"/>
      <c r="H54" s="174">
        <v>0</v>
      </c>
      <c r="I54" s="60"/>
      <c r="J54" s="174">
        <v>-86</v>
      </c>
    </row>
    <row r="55" spans="1:10" s="134" customFormat="1" ht="21">
      <c r="A55" s="173" t="s">
        <v>135</v>
      </c>
      <c r="B55" s="171"/>
      <c r="D55" s="174">
        <v>1452</v>
      </c>
      <c r="E55" s="60"/>
      <c r="F55" s="174">
        <v>356</v>
      </c>
      <c r="G55" s="60"/>
      <c r="H55" s="174">
        <v>-42</v>
      </c>
      <c r="I55" s="60"/>
      <c r="J55" s="174">
        <v>0</v>
      </c>
    </row>
    <row r="56" spans="1:10" s="134" customFormat="1" ht="21.95" customHeight="1">
      <c r="A56" s="130" t="s">
        <v>113</v>
      </c>
      <c r="B56" s="171"/>
      <c r="C56" s="170"/>
      <c r="D56" s="174">
        <v>-782</v>
      </c>
      <c r="E56" s="60"/>
      <c r="F56" s="174">
        <v>-4584</v>
      </c>
      <c r="G56" s="60"/>
      <c r="H56" s="174">
        <v>0</v>
      </c>
      <c r="I56" s="60"/>
      <c r="J56" s="174">
        <v>0</v>
      </c>
    </row>
    <row r="57" spans="1:10" s="134" customFormat="1" ht="21.95" customHeight="1">
      <c r="A57" s="130" t="s">
        <v>181</v>
      </c>
      <c r="B57" s="171">
        <v>6</v>
      </c>
      <c r="C57" s="170"/>
      <c r="D57" s="174">
        <v>10</v>
      </c>
      <c r="E57" s="60"/>
      <c r="F57" s="174">
        <v>0</v>
      </c>
      <c r="G57" s="60"/>
      <c r="H57" s="174">
        <v>0</v>
      </c>
      <c r="I57" s="60"/>
      <c r="J57" s="174">
        <v>0</v>
      </c>
    </row>
    <row r="58" spans="1:10" s="134" customFormat="1" ht="21.95" customHeight="1">
      <c r="A58" s="130" t="s">
        <v>168</v>
      </c>
      <c r="B58" s="171"/>
      <c r="C58" s="170"/>
      <c r="D58" s="174">
        <v>0</v>
      </c>
      <c r="E58" s="60"/>
      <c r="F58" s="174">
        <v>-2441</v>
      </c>
      <c r="G58" s="60"/>
      <c r="H58" s="174">
        <v>0</v>
      </c>
      <c r="I58" s="60"/>
      <c r="J58" s="174">
        <v>0</v>
      </c>
    </row>
    <row r="59" spans="1:10" s="134" customFormat="1" ht="21.95" customHeight="1">
      <c r="A59" s="130" t="s">
        <v>58</v>
      </c>
      <c r="B59" s="171"/>
      <c r="C59" s="170"/>
      <c r="D59" s="174">
        <v>14790</v>
      </c>
      <c r="E59" s="60"/>
      <c r="F59" s="174">
        <v>5705</v>
      </c>
      <c r="G59" s="60"/>
      <c r="H59" s="174">
        <v>3472</v>
      </c>
      <c r="I59" s="60"/>
      <c r="J59" s="174">
        <v>57</v>
      </c>
    </row>
    <row r="60" spans="1:10" s="134" customFormat="1" ht="21.95" customHeight="1">
      <c r="A60" s="137" t="s">
        <v>151</v>
      </c>
      <c r="B60" s="171"/>
      <c r="C60" s="170"/>
      <c r="D60" s="179">
        <f>SUM(D51:D59)</f>
        <v>13627</v>
      </c>
      <c r="E60" s="60"/>
      <c r="F60" s="179">
        <f>SUM(F51:F59)</f>
        <v>-5234</v>
      </c>
      <c r="G60" s="60"/>
      <c r="H60" s="179">
        <f>SUM(H51:H59)</f>
        <v>400234</v>
      </c>
      <c r="I60" s="60"/>
      <c r="J60" s="179">
        <f>SUM(J51:J59)</f>
        <v>393326</v>
      </c>
    </row>
    <row r="61" spans="1:10" s="134" customFormat="1" ht="21.95" customHeight="1">
      <c r="A61" s="137" t="s">
        <v>22</v>
      </c>
      <c r="B61" s="171"/>
      <c r="D61" s="181"/>
      <c r="E61" s="58"/>
      <c r="F61" s="181"/>
      <c r="G61" s="58"/>
      <c r="H61" s="181"/>
      <c r="I61" s="58"/>
      <c r="J61" s="181"/>
    </row>
    <row r="62" spans="1:10" s="134" customFormat="1" ht="21.95" customHeight="1">
      <c r="A62" s="182" t="s">
        <v>171</v>
      </c>
      <c r="B62" s="171">
        <v>9</v>
      </c>
      <c r="D62" s="181">
        <v>-16833</v>
      </c>
      <c r="E62" s="58"/>
      <c r="F62" s="181">
        <v>0</v>
      </c>
      <c r="G62" s="58"/>
      <c r="H62" s="181">
        <v>-16833</v>
      </c>
      <c r="I62" s="58"/>
      <c r="J62" s="181">
        <v>0</v>
      </c>
    </row>
    <row r="63" spans="1:10" s="134" customFormat="1" ht="21.95" customHeight="1">
      <c r="A63" s="182" t="s">
        <v>172</v>
      </c>
      <c r="B63" s="171">
        <v>12</v>
      </c>
      <c r="D63" s="181">
        <v>-575370</v>
      </c>
      <c r="E63" s="58"/>
      <c r="F63" s="181">
        <v>0</v>
      </c>
      <c r="G63" s="58"/>
      <c r="H63" s="181">
        <v>-575370</v>
      </c>
      <c r="I63" s="58"/>
      <c r="J63" s="181">
        <v>0</v>
      </c>
    </row>
    <row r="64" spans="1:10" s="134" customFormat="1" ht="21.95" customHeight="1">
      <c r="A64" s="173" t="s">
        <v>107</v>
      </c>
      <c r="B64" s="171"/>
      <c r="D64" s="174">
        <v>-57</v>
      </c>
      <c r="E64" s="174"/>
      <c r="F64" s="174">
        <v>-53</v>
      </c>
      <c r="G64" s="174"/>
      <c r="H64" s="174">
        <v>-57</v>
      </c>
      <c r="I64" s="174"/>
      <c r="J64" s="174">
        <v>-53</v>
      </c>
    </row>
    <row r="65" spans="1:11" s="134" customFormat="1" ht="21.95" customHeight="1">
      <c r="A65" s="137" t="s">
        <v>137</v>
      </c>
      <c r="B65" s="171"/>
      <c r="D65" s="183">
        <f>SUM(D62:D64)</f>
        <v>-592260</v>
      </c>
      <c r="E65" s="136"/>
      <c r="F65" s="183">
        <f>SUM(F62:F64)</f>
        <v>-53</v>
      </c>
      <c r="G65" s="136"/>
      <c r="H65" s="183">
        <f>SUM(H62:H64)</f>
        <v>-592260</v>
      </c>
      <c r="I65" s="136"/>
      <c r="J65" s="183">
        <f>SUM(J62:J64)</f>
        <v>-53</v>
      </c>
    </row>
    <row r="66" spans="1:11" s="134" customFormat="1" ht="21.95" customHeight="1">
      <c r="A66" s="137" t="s">
        <v>202</v>
      </c>
      <c r="B66" s="171"/>
      <c r="D66" s="183">
        <v>-39776</v>
      </c>
      <c r="E66" s="136"/>
      <c r="F66" s="183">
        <v>-68972</v>
      </c>
      <c r="G66" s="136"/>
      <c r="H66" s="183">
        <v>-10285</v>
      </c>
      <c r="I66" s="136"/>
      <c r="J66" s="183">
        <v>-39290</v>
      </c>
      <c r="K66" s="58"/>
    </row>
    <row r="67" spans="1:11" s="134" customFormat="1" ht="21.95" customHeight="1">
      <c r="A67" s="137" t="s">
        <v>157</v>
      </c>
      <c r="B67" s="171"/>
      <c r="D67" s="175">
        <f>D40+D60+D65+D66</f>
        <v>-102365</v>
      </c>
      <c r="E67" s="136"/>
      <c r="F67" s="175">
        <f>F40+F60+F65+F66</f>
        <v>290216</v>
      </c>
      <c r="G67" s="136"/>
      <c r="H67" s="175">
        <f>H40+H60+H65+H66</f>
        <v>-252399</v>
      </c>
      <c r="I67" s="136"/>
      <c r="J67" s="175">
        <f>J40+J60+J65+J66</f>
        <v>324841</v>
      </c>
    </row>
    <row r="68" spans="1:11" s="134" customFormat="1" ht="21.95" customHeight="1">
      <c r="A68" s="59" t="s">
        <v>183</v>
      </c>
      <c r="B68" s="171"/>
      <c r="D68" s="175">
        <v>120</v>
      </c>
      <c r="E68" s="136"/>
      <c r="F68" s="175">
        <v>404</v>
      </c>
      <c r="G68" s="136"/>
      <c r="H68" s="175">
        <v>402</v>
      </c>
      <c r="I68" s="136"/>
      <c r="J68" s="175">
        <v>1180</v>
      </c>
    </row>
    <row r="69" spans="1:11" s="134" customFormat="1" ht="21.95" customHeight="1">
      <c r="A69" s="59" t="s">
        <v>163</v>
      </c>
      <c r="B69" s="171"/>
      <c r="D69" s="184">
        <v>768454</v>
      </c>
      <c r="E69" s="136"/>
      <c r="F69" s="184">
        <v>520493</v>
      </c>
      <c r="G69" s="136"/>
      <c r="H69" s="184">
        <f>BS!K11</f>
        <v>308803</v>
      </c>
      <c r="I69" s="58"/>
      <c r="J69" s="185">
        <v>46529</v>
      </c>
    </row>
    <row r="70" spans="1:11" s="134" customFormat="1" ht="21.95" customHeight="1" thickBot="1">
      <c r="A70" s="186" t="s">
        <v>166</v>
      </c>
      <c r="D70" s="187">
        <f>SUM(D67:D69)</f>
        <v>666209</v>
      </c>
      <c r="E70" s="136"/>
      <c r="F70" s="187">
        <f>SUM(F67:F69)</f>
        <v>811113</v>
      </c>
      <c r="G70" s="136"/>
      <c r="H70" s="187">
        <f>SUM(H67:H69)</f>
        <v>56806</v>
      </c>
      <c r="I70" s="136"/>
      <c r="J70" s="187">
        <f>SUM(J67:J69)</f>
        <v>372550</v>
      </c>
    </row>
    <row r="71" spans="1:11" s="134" customFormat="1" ht="21.95" customHeight="1" thickTop="1">
      <c r="A71" s="186"/>
      <c r="D71" s="175">
        <f>D70-BS!E11</f>
        <v>0</v>
      </c>
      <c r="E71" s="136"/>
      <c r="F71" s="175"/>
      <c r="G71" s="136"/>
      <c r="H71" s="175">
        <f>H70-BS!I11</f>
        <v>0</v>
      </c>
      <c r="I71" s="136"/>
      <c r="J71" s="175"/>
    </row>
    <row r="72" spans="1:11" s="134" customFormat="1" ht="21.95" customHeight="1">
      <c r="A72" s="170" t="s">
        <v>115</v>
      </c>
      <c r="D72" s="171"/>
      <c r="E72" s="171"/>
      <c r="F72" s="171"/>
      <c r="G72" s="171"/>
      <c r="H72" s="171"/>
      <c r="I72" s="58"/>
      <c r="J72" s="4"/>
    </row>
    <row r="73" spans="1:11" s="134" customFormat="1" ht="21.95" customHeight="1">
      <c r="A73" s="134" t="s">
        <v>164</v>
      </c>
      <c r="D73" s="171"/>
      <c r="E73" s="171"/>
      <c r="F73" s="171"/>
      <c r="G73" s="171"/>
      <c r="H73" s="171"/>
      <c r="I73" s="58"/>
      <c r="J73" s="4"/>
    </row>
    <row r="74" spans="1:11" s="134" customFormat="1" ht="21.95" customHeight="1">
      <c r="A74" s="134" t="s">
        <v>150</v>
      </c>
      <c r="D74" s="171"/>
      <c r="E74" s="171"/>
      <c r="F74" s="171"/>
      <c r="G74" s="171"/>
      <c r="H74" s="171"/>
      <c r="I74" s="58"/>
      <c r="J74" s="4"/>
    </row>
    <row r="75" spans="1:11" s="134" customFormat="1" ht="21.95" customHeight="1">
      <c r="A75" s="134" t="s">
        <v>193</v>
      </c>
      <c r="D75" s="58">
        <v>0</v>
      </c>
      <c r="E75" s="171"/>
      <c r="F75" s="174">
        <v>1642</v>
      </c>
      <c r="G75" s="58"/>
      <c r="H75" s="174">
        <v>0</v>
      </c>
      <c r="I75" s="58"/>
      <c r="J75" s="174">
        <v>0</v>
      </c>
    </row>
    <row r="76" spans="1:11" s="134" customFormat="1" ht="21.95" customHeight="1">
      <c r="A76" s="134" t="s">
        <v>150</v>
      </c>
      <c r="D76" s="58"/>
      <c r="E76" s="136"/>
      <c r="F76" s="174"/>
      <c r="G76" s="58"/>
      <c r="H76" s="174"/>
      <c r="I76" s="58"/>
      <c r="J76" s="174"/>
    </row>
    <row r="77" spans="1:11" s="134" customFormat="1" ht="21.95" customHeight="1">
      <c r="A77" s="134" t="s">
        <v>158</v>
      </c>
      <c r="D77" s="58">
        <v>95</v>
      </c>
      <c r="E77" s="136"/>
      <c r="F77" s="174">
        <v>56</v>
      </c>
      <c r="G77" s="58"/>
      <c r="H77" s="174">
        <v>0</v>
      </c>
      <c r="I77" s="58"/>
      <c r="J77" s="174">
        <v>0</v>
      </c>
    </row>
    <row r="78" spans="1:11" s="134" customFormat="1" ht="21.95" customHeight="1">
      <c r="A78" s="134" t="s">
        <v>165</v>
      </c>
      <c r="D78" s="58"/>
      <c r="E78" s="136"/>
      <c r="F78" s="174"/>
      <c r="G78" s="58"/>
      <c r="H78" s="174"/>
      <c r="I78" s="58"/>
      <c r="J78" s="174"/>
    </row>
    <row r="79" spans="1:11" s="134" customFormat="1" ht="21.95" customHeight="1">
      <c r="A79" s="134" t="s">
        <v>138</v>
      </c>
      <c r="D79" s="58">
        <v>258832</v>
      </c>
      <c r="E79" s="136"/>
      <c r="F79" s="174">
        <v>2919</v>
      </c>
      <c r="G79" s="58"/>
      <c r="H79" s="174">
        <v>0</v>
      </c>
      <c r="I79" s="58"/>
      <c r="J79" s="174">
        <v>0</v>
      </c>
    </row>
    <row r="80" spans="1:11" s="134" customFormat="1" ht="12" customHeight="1">
      <c r="D80" s="58"/>
      <c r="E80" s="136"/>
      <c r="F80" s="5"/>
      <c r="G80" s="188"/>
      <c r="H80" s="5"/>
      <c r="I80" s="188"/>
      <c r="J80" s="5"/>
    </row>
    <row r="81" spans="1:10" s="134" customFormat="1" ht="21.95" customHeight="1">
      <c r="A81" s="134" t="s">
        <v>4</v>
      </c>
      <c r="D81" s="175"/>
      <c r="E81" s="136"/>
      <c r="F81" s="175"/>
      <c r="G81" s="136"/>
      <c r="H81" s="175"/>
      <c r="I81" s="136"/>
      <c r="J81" s="175"/>
    </row>
  </sheetData>
  <mergeCells count="4">
    <mergeCell ref="D6:F6"/>
    <mergeCell ref="H6:J6"/>
    <mergeCell ref="D48:F48"/>
    <mergeCell ref="H48:J48"/>
  </mergeCells>
  <printOptions horizontalCentered="1"/>
  <pageMargins left="0.98425196850393704" right="0.19685039370078741" top="0.55118110236220474" bottom="0.19685039370078741" header="0.19685039370078741" footer="0.19685039370078741"/>
  <pageSetup paperSize="9" scale="90" orientation="portrait" r:id="rId1"/>
  <rowBreaks count="1" manualBreakCount="1">
    <brk id="4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5774A-1171-4D6D-9972-27246A7CB862}">
  <sheetPr codeName="Sheet6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horizontalDpi="30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16" ma:contentTypeDescription="Create a new document." ma:contentTypeScope="" ma:versionID="47f389a9e8b9e1f72de43fd02eb68a01">
  <xsd:schema xmlns:xsd="http://www.w3.org/2001/XMLSchema" xmlns:xs="http://www.w3.org/2001/XMLSchema" xmlns:p="http://schemas.microsoft.com/office/2006/metadata/properties" xmlns:ns2="cb2344b7-16d5-4d26-983b-2104d2d5b732" xmlns:ns3="be0a0132-05d4-4654-97a9-59765c6f403c" xmlns:ns4="50c908b1-f277-4340-90a9-4611d0b0f078" targetNamespace="http://schemas.microsoft.com/office/2006/metadata/properties" ma:root="true" ma:fieldsID="1b52b21938f0a4620ec7461e19dc1bfc" ns2:_="" ns3:_="" ns4:_="">
    <xsd:import namespace="cb2344b7-16d5-4d26-983b-2104d2d5b732"/>
    <xsd:import namespace="be0a0132-05d4-4654-97a9-59765c6f403c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a0132-05d4-4654-97a9-59765c6f403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3e24e81-6658-4823-b118-7be8e9323ffb}" ma:internalName="TaxCatchAll" ma:showField="CatchAllData" ma:web="be0a0132-05d4-4654-97a9-59765c6f40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cb2344b7-16d5-4d26-983b-2104d2d5b73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AACBDF-8A75-4335-9D80-469F2E998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be0a0132-05d4-4654-97a9-59765c6f403c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5632A4-946F-4B2A-A204-10CD70617BF1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b2344b7-16d5-4d26-983b-2104d2d5b732"/>
  </ds:schemaRefs>
</ds:datastoreItem>
</file>

<file path=customXml/itemProps3.xml><?xml version="1.0" encoding="utf-8"?>
<ds:datastoreItem xmlns:ds="http://schemas.openxmlformats.org/officeDocument/2006/customXml" ds:itemID="{26BA9687-1DF1-4D0C-9A86-415459F043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CE-Consolidated</vt:lpstr>
      <vt:lpstr>CE-separate</vt:lpstr>
      <vt:lpstr>CF</vt:lpstr>
      <vt:lpstr>BS!Print_Area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Wantana Sangyangam</cp:lastModifiedBy>
  <cp:lastPrinted>2025-11-10T06:47:16Z</cp:lastPrinted>
  <dcterms:created xsi:type="dcterms:W3CDTF">1997-08-09T04:30:16Z</dcterms:created>
  <dcterms:modified xsi:type="dcterms:W3CDTF">2025-11-12T01:55:59Z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0x010100DBD0E1B72D31D24387990FE6741538EC</vt:lpwstr>
  </property>
</Properties>
</file>